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マイドライブ\00synchro\HP配信\2025競技会\gigafile-0312-8ad1cfdd192de84d68cea3342b4cc6f9\"/>
    </mc:Choice>
  </mc:AlternateContent>
  <xr:revisionPtr revIDLastSave="0" documentId="13_ncr:1_{CF5510EB-9330-4087-A0DB-DD74ED854B9B}" xr6:coauthVersionLast="47" xr6:coauthVersionMax="47" xr10:uidLastSave="{00000000-0000-0000-0000-000000000000}"/>
  <workbookProtection workbookAlgorithmName="SHA-512" workbookHashValue="wxYhgy3lt6Aybkfxl1xtqbUaQVPEVGBSqiVkmBE5zwhiK0dYV9cxcmxWDrMAmzdOR7HSH2a0tOV4XJrB4BLZZg==" workbookSaltValue="Jrwz2xT+IXpBeryIc1mBEQ==" workbookSpinCount="100000" lockStructure="1"/>
  <bookViews>
    <workbookView xWindow="28680" yWindow="-120" windowWidth="29040" windowHeight="15720" xr2:uid="{00000000-000D-0000-FFFF-FFFF00000000}"/>
  </bookViews>
  <sheets>
    <sheet name="アクロ計算表 (入力用)" sheetId="21" r:id="rId1"/>
    <sheet name="使い方" sheetId="18" r:id="rId2"/>
    <sheet name="登録" sheetId="20" r:id="rId3"/>
    <sheet name="アクロ計算表（サンプル）" sheetId="19" r:id="rId4"/>
    <sheet name="How to use" sheetId="17" r:id="rId5"/>
    <sheet name="ACRO CALCULATOR" sheetId="2" r:id="rId6"/>
    <sheet name="Construction DD" sheetId="6" r:id="rId7"/>
    <sheet name="Connection DD" sheetId="8" r:id="rId8"/>
    <sheet name="Directions DD" sheetId="11" r:id="rId9"/>
    <sheet name="Position1 DD" sheetId="9" r:id="rId10"/>
    <sheet name="Position2 DD" sheetId="13" r:id="rId11"/>
    <sheet name="Rotation Base DD" sheetId="14" r:id="rId12"/>
    <sheet name="Rotation Plane DD" sheetId="15" r:id="rId13"/>
    <sheet name="Bonus DD" sheetId="16" r:id="rId14"/>
    <sheet name="Requirements" sheetId="10" r:id="rId15"/>
  </sheets>
  <definedNames>
    <definedName name="_xlnm._FilterDatabase" localSheetId="13" hidden="1">'Bonus DD'!$M$4:$P$4</definedName>
    <definedName name="_xlnm._FilterDatabase" localSheetId="7" hidden="1">'Connection DD'!$E$4:$H$4</definedName>
    <definedName name="_xlnm._FilterDatabase" localSheetId="6" hidden="1">'Construction DD'!$Q$4:$T$4</definedName>
    <definedName name="_xlnm._FilterDatabase" localSheetId="8" hidden="1">'Directions DD'!#REF!</definedName>
    <definedName name="_xlnm._FilterDatabase" localSheetId="9" hidden="1">'Position1 DD'!#REF!</definedName>
    <definedName name="_xlnm._FilterDatabase" localSheetId="10" hidden="1">'Position2 DD'!#REF!</definedName>
    <definedName name="_xlnm._FilterDatabase" localSheetId="11" hidden="1">'Rotation Base DD'!#REF!</definedName>
    <definedName name="_xlnm._FilterDatabase" localSheetId="12" hidden="1">'Rotation Plane DD'!#REF!</definedName>
    <definedName name="Bon1_A">'Bonus DD'!$C$5:$C$40</definedName>
    <definedName name="Bon1_B">'Bonus DD'!$I$5:$I$40</definedName>
    <definedName name="Bon1_C">'Bonus DD'!$N$5:$N$40</definedName>
    <definedName name="Bon1_P">'Bonus DD'!$S$5:$S$40</definedName>
    <definedName name="Bon1DD_A">'Bonus DD'!$E$5:$E$40</definedName>
    <definedName name="Bon1DD_B">'Bonus DD'!$K$5:$K$40</definedName>
    <definedName name="Bon1DD_C">'Bonus DD'!$P$5:$P$40</definedName>
    <definedName name="Bon1DD_P">'Bonus DD'!$U$5:$U$40</definedName>
    <definedName name="Bon1Not_A">'Bonus DD'!$D$5:$D$40</definedName>
    <definedName name="Bon1Not_B">'Bonus DD'!$J$5:$J$40</definedName>
    <definedName name="Bon1Not_C">'Bonus DD'!$O$5:$O$40</definedName>
    <definedName name="Bon1Not_P">'Bonus DD'!$T$5:$T$40</definedName>
    <definedName name="Bon1Var_A">'Bonus DD'!$B$5:$B$40</definedName>
    <definedName name="Bon1Var_B">'Bonus DD'!$H$5:$H$40</definedName>
    <definedName name="Bon1Var_C">'Bonus DD'!$M$5:$M$40</definedName>
    <definedName name="Bon1Var_P">'Bonus DD'!$R$5:$R$40</definedName>
    <definedName name="Conn_A">'Connection DD'!$B$5:$B$40</definedName>
    <definedName name="Conn_B">'Connection DD'!$F$5:$F$40</definedName>
    <definedName name="Conn_C">'Connection DD'!$J$5:$J$40</definedName>
    <definedName name="Conn_P">'Connection DD'!$N$5:$N$40</definedName>
    <definedName name="ConnDD_A">'Connection DD'!$C$5:$C$40</definedName>
    <definedName name="ConnDD_B">'Connection DD'!$H$5:$H$40</definedName>
    <definedName name="ConnDD_C">'Connection DD'!$K$5:$K$40</definedName>
    <definedName name="ConnDD_P">'Connection DD'!$P$5:$P$40</definedName>
    <definedName name="ConnNot_B">'Connection DD'!$G$5:$G$40</definedName>
    <definedName name="ConnNot_P">'Connection DD'!$O$5:$O$40</definedName>
    <definedName name="Cons_A">'Construction DD'!$C$5:$C$40</definedName>
    <definedName name="Cons_B">'Construction DD'!$H$5:$H$40</definedName>
    <definedName name="Cons_C">'Construction DD'!$M$5:$M$40</definedName>
    <definedName name="Cons_P">'Construction DD'!$R$5:$R$40</definedName>
    <definedName name="ConsDD_A">'Construction DD'!$E$5:$E$40</definedName>
    <definedName name="ConsDD_B">'Construction DD'!$J$5:$J$40</definedName>
    <definedName name="ConsDD_C">'Construction DD'!$O$5:$O$40</definedName>
    <definedName name="ConsDD_P">'Construction DD'!$T$5:$T$40</definedName>
    <definedName name="ConsNot_A">'Construction DD'!$D$5:$D$40</definedName>
    <definedName name="ConsNot_B">'Construction DD'!$I$5:$I$40</definedName>
    <definedName name="ConsNot_C">'Construction DD'!$N$5:$N$40</definedName>
    <definedName name="ConsNot_P">'Construction DD'!$S$5:$S$40</definedName>
    <definedName name="Dir_A">'Directions DD'!$B$5:$B$40</definedName>
    <definedName name="Dir_B">'Directions DD'!$F$5:$F$40</definedName>
    <definedName name="Dir_C">'Directions DD'!$I$5:$I$40</definedName>
    <definedName name="Dir_P">'Directions DD'!$M$5:$M$40</definedName>
    <definedName name="DirDD_A">'Directions DD'!$D$5:$D$40</definedName>
    <definedName name="DirDD_B">'Directions DD'!$G$5:$G$40</definedName>
    <definedName name="DirDD_C">'Directions DD'!$K$5:$K$40</definedName>
    <definedName name="DirDD_P">'Directions DD'!$N$5:$N$40</definedName>
    <definedName name="DirNot_A">'Directions DD'!$C$5:$C$40</definedName>
    <definedName name="DirNot_C">'Directions DD'!$J$5:$J$40</definedName>
    <definedName name="Pos1_A">'Position1 DD'!$C$5:$C$40</definedName>
    <definedName name="Pos1_B">'Position1 DD'!$H$5:$H$40</definedName>
    <definedName name="Pos1_C">'Position1 DD'!$M$5:$M$40</definedName>
    <definedName name="Pos1_P">'Position1 DD'!$R$5:$R$40</definedName>
    <definedName name="Pos1DD_A">'Position1 DD'!$E$5:$E$40</definedName>
    <definedName name="Pos1DD_B">'Position1 DD'!$J$5:$J$40</definedName>
    <definedName name="Pos1DD_C">'Position1 DD'!$O$5:$O$40</definedName>
    <definedName name="Pos1DD_P">'Position1 DD'!$T$5:$T$40</definedName>
    <definedName name="Pos1Not_A">'Position1 DD'!$D$5:$D$40</definedName>
    <definedName name="Pos1Not_B">'Position1 DD'!$I$5:$I$40</definedName>
    <definedName name="Pos1Not_C">'Position1 DD'!$N$5:$N$40</definedName>
    <definedName name="Pos1Not_P">'Position1 DD'!$S$5:$S$40</definedName>
    <definedName name="Pos1Var_A">'Position2 DD'!$B$5:$B$40</definedName>
    <definedName name="Pos1Var_B">'Position2 DD'!$G$5:$G$40</definedName>
    <definedName name="Pos1Var_C">'Position2 DD'!$L$5:$L$40</definedName>
    <definedName name="Pos1Var_P">'Position2 DD'!$Q$5:$Q$40</definedName>
    <definedName name="Pos2_A">'Position2 DD'!$C$5:$C$40</definedName>
    <definedName name="Pos2_B">'Position2 DD'!$H$5:$H$40</definedName>
    <definedName name="Pos2_C">'Position2 DD'!$M$5:$M$40</definedName>
    <definedName name="Pos2_P">'Position2 DD'!$R$5:$R$40</definedName>
    <definedName name="Pos2DD_A">'Position2 DD'!$E$5:$E$40</definedName>
    <definedName name="Pos2DD_B">'Position2 DD'!$J$5:$J$40</definedName>
    <definedName name="Pos2DD_C">'Position2 DD'!$O$5:$O$40</definedName>
    <definedName name="Pos2DD_P">'Position2 DD'!$T$5:$T$40</definedName>
    <definedName name="Pos2Not_A">'Position2 DD'!$D$5:$D$40</definedName>
    <definedName name="Pos2Not_B">'Position2 DD'!$I$5:$I$40</definedName>
    <definedName name="Pos2Not_C">'Position2 DD'!$N$5:$N$40</definedName>
    <definedName name="Pos2Not_P">'Position1 DD'!$S$5:$S$40</definedName>
    <definedName name="Pos2Var_A">'Position2 DD'!$B$5:$B$40</definedName>
    <definedName name="Pos2Var_B">'Position2 DD'!$G$5:$G$40</definedName>
    <definedName name="Pos2Var_C">'Position2 DD'!$L$5:$L$40</definedName>
    <definedName name="Pos2Var_P">'Position2 DD'!$Q$5:$Q$40</definedName>
    <definedName name="Rot_A">'Rotation Plane DD'!$D$5:$D$75</definedName>
    <definedName name="Rot_B">'Rotation Plane DD'!$H$5:$H$75</definedName>
    <definedName name="Rot_C">'Rotation Plane DD'!$L$5:$L$75</definedName>
    <definedName name="Rot_P">'Rotation Plane DD'!$P$5:$P$70</definedName>
    <definedName name="RotB_A">'Rotation Base DD'!$B$5:$B$60</definedName>
    <definedName name="RotB_B">'Rotation Base DD'!$E$5:$E$60</definedName>
    <definedName name="RotB_C">'Rotation Base DD'!$I$5:$I$60</definedName>
    <definedName name="RotB_P">'Rotation Base DD'!$M$5:$M$60</definedName>
    <definedName name="RotBDD_A">'Rotation Base DD'!$C$5:$C$40</definedName>
    <definedName name="RotBDD_B">'Rotation Base DD'!$G$5:$G$39</definedName>
    <definedName name="RotBDD_C">'Rotation Base DD'!$K$5:$K$40</definedName>
    <definedName name="RotBDD_P">'Rotation Base DD'!$O$5:$O$40</definedName>
    <definedName name="RotBNot_B">'Rotation Base DD'!$F$5:$F$39</definedName>
    <definedName name="RotBNot_C">'Rotation Base DD'!$J$5:$J$40</definedName>
    <definedName name="RotBNot_P">'Rotation Base DD'!$N$5:$N$40</definedName>
    <definedName name="RotDD_A">'Rotation Plane DD'!$F$5:$F$75</definedName>
    <definedName name="RotDD_B">'Rotation Plane DD'!$I$5:$I$75</definedName>
    <definedName name="RotDD_C">'Rotation Plane DD'!$N$5:$N$75</definedName>
    <definedName name="RotDD_P">'Rotation Plane DD'!$Q$5:$Q$75</definedName>
    <definedName name="RotNot_A">'Rotation Plane DD'!$E$5:$E$75</definedName>
    <definedName name="RotNot_C">'Rotation Plane DD'!$M$5:$M$75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30" i="19" l="1"/>
  <c r="DC30" i="21"/>
  <c r="DC26" i="21"/>
  <c r="DC18" i="21"/>
  <c r="DC14" i="21"/>
  <c r="DC10" i="21"/>
  <c r="O32" i="21" a="1"/>
  <c r="O32" i="21" s="1"/>
  <c r="N32" i="21" a="1"/>
  <c r="N32" i="21" s="1"/>
  <c r="M32" i="21" a="1"/>
  <c r="M32" i="21" s="1"/>
  <c r="L32" i="21" a="1"/>
  <c r="L32" i="21" s="1"/>
  <c r="K32" i="21" a="1"/>
  <c r="K32" i="21" s="1"/>
  <c r="J32" i="21" a="1"/>
  <c r="J32" i="21" s="1"/>
  <c r="I32" i="21" a="1"/>
  <c r="I32" i="21" s="1"/>
  <c r="H32" i="21" a="1"/>
  <c r="H32" i="21" s="1"/>
  <c r="G32" i="21" a="1"/>
  <c r="G32" i="21" s="1"/>
  <c r="O31" i="21" a="1"/>
  <c r="O31" i="21" s="1"/>
  <c r="N31" i="21" a="1"/>
  <c r="N31" i="21" s="1"/>
  <c r="M31" i="21" a="1"/>
  <c r="M31" i="21" s="1"/>
  <c r="L31" i="21" a="1"/>
  <c r="L31" i="21" s="1"/>
  <c r="K31" i="21" a="1"/>
  <c r="K31" i="21" s="1"/>
  <c r="J31" i="21" a="1"/>
  <c r="J31" i="21" s="1"/>
  <c r="I31" i="21" a="1"/>
  <c r="I31" i="21" s="1"/>
  <c r="H31" i="21" a="1"/>
  <c r="H31" i="21" s="1"/>
  <c r="G31" i="21" a="1"/>
  <c r="G31" i="21" s="1"/>
  <c r="CO30" i="21"/>
  <c r="DB30" i="21" s="1"/>
  <c r="BZ30" i="21"/>
  <c r="CI30" i="21" s="1"/>
  <c r="BY30" i="21"/>
  <c r="CH30" i="21" s="1"/>
  <c r="BW30" i="21"/>
  <c r="CF30" i="21" s="1"/>
  <c r="BV30" i="21"/>
  <c r="BN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CE30" i="21" s="1"/>
  <c r="CN30" i="21" s="1"/>
  <c r="AJ30" i="21"/>
  <c r="AI30" i="21"/>
  <c r="AH30" i="21"/>
  <c r="AG30" i="21"/>
  <c r="BR30" i="21" s="1"/>
  <c r="AF30" i="21"/>
  <c r="AE30" i="21"/>
  <c r="AD30" i="21"/>
  <c r="AC30" i="21"/>
  <c r="S30" i="21"/>
  <c r="D29" i="21" s="1"/>
  <c r="O28" i="21" a="1"/>
  <c r="O28" i="21" s="1"/>
  <c r="N28" i="21" a="1"/>
  <c r="N28" i="21" s="1"/>
  <c r="M28" i="21" a="1"/>
  <c r="M28" i="21" s="1"/>
  <c r="L28" i="21" a="1"/>
  <c r="L28" i="21" s="1"/>
  <c r="K28" i="21" a="1"/>
  <c r="K28" i="21" s="1"/>
  <c r="J28" i="21" a="1"/>
  <c r="J28" i="21" s="1"/>
  <c r="I28" i="21" a="1"/>
  <c r="I28" i="21" s="1"/>
  <c r="H28" i="21" a="1"/>
  <c r="H28" i="21" s="1"/>
  <c r="G28" i="21" a="1"/>
  <c r="G28" i="21" s="1"/>
  <c r="O27" i="21" a="1"/>
  <c r="O27" i="21" s="1"/>
  <c r="N27" i="21" a="1"/>
  <c r="N27" i="21" s="1"/>
  <c r="M27" i="21" a="1"/>
  <c r="M27" i="21" s="1"/>
  <c r="L27" i="21" a="1"/>
  <c r="L27" i="21" s="1"/>
  <c r="K27" i="21" a="1"/>
  <c r="K27" i="21" s="1"/>
  <c r="J27" i="21" a="1"/>
  <c r="J27" i="21" s="1"/>
  <c r="I27" i="21" a="1"/>
  <c r="I27" i="21" s="1"/>
  <c r="H27" i="21" a="1"/>
  <c r="H27" i="21" s="1"/>
  <c r="G27" i="21" a="1"/>
  <c r="G27" i="21" s="1"/>
  <c r="DB26" i="21"/>
  <c r="CO26" i="21"/>
  <c r="CE26" i="21"/>
  <c r="CN26" i="21" s="1"/>
  <c r="BZ26" i="21"/>
  <c r="CI26" i="21" s="1"/>
  <c r="BY26" i="21"/>
  <c r="CH26" i="21" s="1"/>
  <c r="BW26" i="21"/>
  <c r="CF26" i="21" s="1"/>
  <c r="BV26" i="21"/>
  <c r="BU26" i="21"/>
  <c r="BN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CD26" i="21" s="1"/>
  <c r="CM26" i="21" s="1"/>
  <c r="AI26" i="21"/>
  <c r="AH26" i="21"/>
  <c r="CB26" i="21" s="1"/>
  <c r="CK26" i="21" s="1"/>
  <c r="AG26" i="21"/>
  <c r="AF26" i="21"/>
  <c r="BQ26" i="21" s="1"/>
  <c r="AE26" i="21"/>
  <c r="BP26" i="21" s="1"/>
  <c r="AD26" i="21"/>
  <c r="BX26" i="21" s="1"/>
  <c r="CG26" i="21" s="1"/>
  <c r="AC26" i="21"/>
  <c r="S26" i="21"/>
  <c r="D25" i="21"/>
  <c r="P26" i="21" s="1"/>
  <c r="O24" i="21" a="1"/>
  <c r="O24" i="21" s="1"/>
  <c r="N24" i="21" a="1"/>
  <c r="N24" i="21" s="1"/>
  <c r="M24" i="21" a="1"/>
  <c r="M24" i="21" s="1"/>
  <c r="L24" i="21" a="1"/>
  <c r="L24" i="21" s="1"/>
  <c r="K24" i="21" a="1"/>
  <c r="K24" i="21" s="1"/>
  <c r="J24" i="21" a="1"/>
  <c r="J24" i="21" s="1"/>
  <c r="I24" i="21" a="1"/>
  <c r="I24" i="21" s="1"/>
  <c r="H24" i="21" a="1"/>
  <c r="H24" i="21" s="1"/>
  <c r="G24" i="21" a="1"/>
  <c r="G24" i="21" s="1"/>
  <c r="P23" i="21"/>
  <c r="O23" i="21" a="1"/>
  <c r="O23" i="21" s="1"/>
  <c r="N23" i="21" a="1"/>
  <c r="N23" i="21" s="1"/>
  <c r="M23" i="21" a="1"/>
  <c r="M23" i="21" s="1"/>
  <c r="L23" i="21" a="1"/>
  <c r="L23" i="21" s="1"/>
  <c r="K23" i="21" a="1"/>
  <c r="K23" i="21" s="1"/>
  <c r="J23" i="21" a="1"/>
  <c r="J23" i="21" s="1"/>
  <c r="I23" i="21" a="1"/>
  <c r="I23" i="21" s="1"/>
  <c r="H23" i="21" a="1"/>
  <c r="H23" i="21" s="1"/>
  <c r="G23" i="21" a="1"/>
  <c r="G23" i="21" s="1"/>
  <c r="DB22" i="21"/>
  <c r="DC22" i="21" s="1"/>
  <c r="CO22" i="21"/>
  <c r="CE22" i="21"/>
  <c r="CN22" i="21" s="1"/>
  <c r="CD22" i="21"/>
  <c r="CM22" i="21" s="1"/>
  <c r="BZ22" i="21"/>
  <c r="CI22" i="21" s="1"/>
  <c r="BY22" i="21"/>
  <c r="CH22" i="21" s="1"/>
  <c r="BX22" i="21"/>
  <c r="CG22" i="21" s="1"/>
  <c r="BV22" i="21"/>
  <c r="BU22" i="21"/>
  <c r="BT22" i="21"/>
  <c r="BG22" i="21"/>
  <c r="BF22"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CC22" i="21" s="1"/>
  <c r="CL22" i="21" s="1"/>
  <c r="AH22" i="21"/>
  <c r="CB22" i="21" s="1"/>
  <c r="CK22" i="21" s="1"/>
  <c r="AG22" i="21"/>
  <c r="CA22" i="21" s="1"/>
  <c r="CJ22" i="21" s="1"/>
  <c r="AF22" i="21"/>
  <c r="BQ22" i="21" s="1"/>
  <c r="AE22" i="21"/>
  <c r="BP22" i="21" s="1"/>
  <c r="AD22" i="21"/>
  <c r="AC22" i="21"/>
  <c r="S22" i="21"/>
  <c r="D21" i="21" s="1"/>
  <c r="P22" i="21"/>
  <c r="O20" i="21" a="1"/>
  <c r="O20" i="21" s="1"/>
  <c r="N20" i="21" a="1"/>
  <c r="N20" i="21" s="1"/>
  <c r="K20" i="21" a="1"/>
  <c r="K20" i="21" s="1"/>
  <c r="H20" i="21" a="1"/>
  <c r="H20" i="21" s="1"/>
  <c r="O19" i="21" a="1"/>
  <c r="O19" i="21" s="1"/>
  <c r="N19" i="21" a="1"/>
  <c r="N19" i="21" s="1"/>
  <c r="K19" i="21" a="1"/>
  <c r="K19" i="21" s="1"/>
  <c r="H19" i="21" a="1"/>
  <c r="H19" i="21" s="1"/>
  <c r="CO18" i="21"/>
  <c r="CD18" i="21"/>
  <c r="CM18" i="21" s="1"/>
  <c r="BU18" i="21"/>
  <c r="BT18" i="21"/>
  <c r="BS18" i="21"/>
  <c r="BG18" i="21"/>
  <c r="BF18" i="21"/>
  <c r="BE18" i="21"/>
  <c r="BD18" i="21"/>
  <c r="BC18" i="21"/>
  <c r="BB18" i="21"/>
  <c r="BA18" i="21"/>
  <c r="AZ18" i="21"/>
  <c r="AY18" i="21"/>
  <c r="AX18" i="21"/>
  <c r="AW18" i="21"/>
  <c r="AV18" i="21"/>
  <c r="AU18" i="21"/>
  <c r="AT18" i="21"/>
  <c r="AS18" i="21"/>
  <c r="AR18" i="21"/>
  <c r="AQ18" i="21"/>
  <c r="AP18" i="21"/>
  <c r="AO18" i="21"/>
  <c r="AN18" i="21"/>
  <c r="AM18" i="21"/>
  <c r="AL18" i="21"/>
  <c r="AK18" i="21"/>
  <c r="CE18" i="21" s="1"/>
  <c r="CN18" i="21" s="1"/>
  <c r="AJ18" i="21"/>
  <c r="AI18" i="21"/>
  <c r="CC18" i="21" s="1"/>
  <c r="CL18" i="21" s="1"/>
  <c r="AH18" i="21"/>
  <c r="CB18" i="21" s="1"/>
  <c r="CK18" i="21" s="1"/>
  <c r="AG18" i="21"/>
  <c r="CA18" i="21" s="1"/>
  <c r="CJ18" i="21" s="1"/>
  <c r="AF18" i="21"/>
  <c r="BZ18" i="21" s="1"/>
  <c r="CI18" i="21" s="1"/>
  <c r="AE18" i="21"/>
  <c r="BP18" i="21" s="1"/>
  <c r="AD18" i="21"/>
  <c r="BO18" i="21" s="1"/>
  <c r="AC18" i="21"/>
  <c r="BW18" i="21" s="1"/>
  <c r="CF18" i="21" s="1"/>
  <c r="S18" i="21"/>
  <c r="O16" i="21" a="1"/>
  <c r="O16" i="21" s="1"/>
  <c r="N16" i="21" a="1"/>
  <c r="N16" i="21" s="1"/>
  <c r="K16" i="21" a="1"/>
  <c r="K16" i="21" s="1"/>
  <c r="H16" i="21" a="1"/>
  <c r="H16" i="21" s="1"/>
  <c r="O15" i="21" a="1"/>
  <c r="O15" i="21" s="1"/>
  <c r="N15" i="21" a="1"/>
  <c r="N15" i="21" s="1"/>
  <c r="K15" i="21" a="1"/>
  <c r="K15" i="21" s="1"/>
  <c r="H15" i="21" a="1"/>
  <c r="H15" i="21" s="1"/>
  <c r="CO14" i="21"/>
  <c r="CE14" i="21"/>
  <c r="CN14" i="21" s="1"/>
  <c r="CC14" i="21"/>
  <c r="CL14" i="21" s="1"/>
  <c r="BX14" i="21"/>
  <c r="CG14" i="21" s="1"/>
  <c r="BG14" i="21"/>
  <c r="BF14" i="21"/>
  <c r="BE14" i="21"/>
  <c r="BD14" i="21"/>
  <c r="BC14" i="21"/>
  <c r="BB14" i="21"/>
  <c r="BA14" i="21"/>
  <c r="AZ14" i="21"/>
  <c r="AY14" i="21"/>
  <c r="AX14" i="21"/>
  <c r="AW14" i="21"/>
  <c r="AV14" i="21"/>
  <c r="AU14" i="21"/>
  <c r="AT14" i="21"/>
  <c r="AS14" i="21"/>
  <c r="AR14" i="21"/>
  <c r="AQ14" i="21"/>
  <c r="AP14" i="21"/>
  <c r="AO14" i="21"/>
  <c r="AN14" i="21"/>
  <c r="AM14" i="21"/>
  <c r="AL14" i="21"/>
  <c r="AK14" i="21"/>
  <c r="BV14" i="21" s="1"/>
  <c r="AJ14" i="21"/>
  <c r="CD14" i="21" s="1"/>
  <c r="CM14" i="21" s="1"/>
  <c r="AI14" i="21"/>
  <c r="BT14" i="21" s="1"/>
  <c r="AH14" i="21"/>
  <c r="CB14" i="21" s="1"/>
  <c r="CK14" i="21" s="1"/>
  <c r="AG14" i="21"/>
  <c r="CA14" i="21" s="1"/>
  <c r="CJ14" i="21" s="1"/>
  <c r="AF14" i="21"/>
  <c r="BZ14" i="21" s="1"/>
  <c r="CI14" i="21" s="1"/>
  <c r="AE14" i="21"/>
  <c r="BY14" i="21" s="1"/>
  <c r="CH14" i="21" s="1"/>
  <c r="AD14" i="21"/>
  <c r="BO14" i="21" s="1"/>
  <c r="AC14" i="21"/>
  <c r="BW14" i="21" s="1"/>
  <c r="CF14" i="21" s="1"/>
  <c r="S14" i="21"/>
  <c r="M12" i="21" a="1"/>
  <c r="M12" i="21" s="1"/>
  <c r="I12" i="21" a="1"/>
  <c r="I12" i="21" s="1"/>
  <c r="M11" i="21" a="1"/>
  <c r="M11" i="21" s="1"/>
  <c r="I11" i="21" a="1"/>
  <c r="I11" i="21" s="1"/>
  <c r="CO10" i="21"/>
  <c r="CB10" i="21"/>
  <c r="CK10" i="21" s="1"/>
  <c r="CA10" i="21"/>
  <c r="CJ10" i="21" s="1"/>
  <c r="BG10" i="21"/>
  <c r="BF10" i="21"/>
  <c r="BE10" i="21"/>
  <c r="BD10" i="21"/>
  <c r="BC10" i="21"/>
  <c r="BB10" i="21"/>
  <c r="BA10" i="21"/>
  <c r="AZ10" i="21"/>
  <c r="AY10" i="21"/>
  <c r="AX10" i="21"/>
  <c r="AW10" i="21"/>
  <c r="AV10" i="21"/>
  <c r="AU10" i="21"/>
  <c r="AT10" i="21"/>
  <c r="AS10" i="21"/>
  <c r="AR10" i="21"/>
  <c r="AQ10" i="21"/>
  <c r="AP10" i="21"/>
  <c r="AO10" i="21"/>
  <c r="AN10" i="21"/>
  <c r="AM10" i="21"/>
  <c r="AL10" i="21"/>
  <c r="AK10" i="21"/>
  <c r="CE10" i="21" s="1"/>
  <c r="CN10" i="21" s="1"/>
  <c r="AJ10" i="21"/>
  <c r="BU10" i="21" s="1"/>
  <c r="AI10" i="21"/>
  <c r="BT10" i="21" s="1"/>
  <c r="AH10" i="21"/>
  <c r="BS10" i="21" s="1"/>
  <c r="AG10" i="21"/>
  <c r="BR10" i="21" s="1"/>
  <c r="AF10" i="21"/>
  <c r="BZ10" i="21" s="1"/>
  <c r="CI10" i="21" s="1"/>
  <c r="AE10" i="21"/>
  <c r="BY10" i="21" s="1"/>
  <c r="CH10" i="21" s="1"/>
  <c r="AD10" i="21"/>
  <c r="BO10" i="21" s="1"/>
  <c r="AC10" i="21"/>
  <c r="BN10" i="21" s="1"/>
  <c r="S10" i="21"/>
  <c r="O8" i="21" a="1"/>
  <c r="O8" i="21" s="1"/>
  <c r="N8" i="21" a="1"/>
  <c r="N8" i="21" s="1"/>
  <c r="K8" i="21" a="1"/>
  <c r="K8" i="21" s="1"/>
  <c r="H8" i="21" a="1"/>
  <c r="H8" i="21" s="1"/>
  <c r="O7" i="21" a="1"/>
  <c r="O7" i="21" s="1"/>
  <c r="N7" i="21" a="1"/>
  <c r="N7" i="21" s="1"/>
  <c r="K7" i="21" a="1"/>
  <c r="K7" i="21" s="1"/>
  <c r="H7" i="21" a="1"/>
  <c r="H7" i="21" s="1"/>
  <c r="CO6" i="21"/>
  <c r="BG6" i="21"/>
  <c r="BF6" i="21"/>
  <c r="BE6" i="21"/>
  <c r="BD6" i="21"/>
  <c r="BC6" i="21"/>
  <c r="BB6" i="21"/>
  <c r="BA6" i="21"/>
  <c r="AZ6" i="21"/>
  <c r="AY6" i="21"/>
  <c r="AX6" i="21"/>
  <c r="AW6" i="21"/>
  <c r="AV6" i="21"/>
  <c r="AU6" i="21"/>
  <c r="AT6" i="21"/>
  <c r="AS6" i="21"/>
  <c r="AR6" i="21"/>
  <c r="AQ6" i="21"/>
  <c r="AP6" i="21"/>
  <c r="AO6" i="21"/>
  <c r="AN6" i="21"/>
  <c r="AM6" i="21"/>
  <c r="AL6" i="21"/>
  <c r="AK6" i="21"/>
  <c r="AJ6" i="21"/>
  <c r="BU6" i="21" s="1"/>
  <c r="AI6" i="21"/>
  <c r="BT6" i="21" s="1"/>
  <c r="AH6" i="21"/>
  <c r="CB6" i="21" s="1"/>
  <c r="CK6" i="21" s="1"/>
  <c r="AG6" i="21"/>
  <c r="AF6" i="21"/>
  <c r="BZ6" i="21" s="1"/>
  <c r="CI6" i="21" s="1"/>
  <c r="AE6" i="21"/>
  <c r="BY6" i="21" s="1"/>
  <c r="CH6" i="21" s="1"/>
  <c r="AD6" i="21"/>
  <c r="BX6" i="21" s="1"/>
  <c r="CG6" i="21" s="1"/>
  <c r="AC6" i="21"/>
  <c r="BW6" i="21" s="1"/>
  <c r="CF6" i="21" s="1"/>
  <c r="S6" i="21"/>
  <c r="O32" i="19" a="1"/>
  <c r="O32" i="19" s="1"/>
  <c r="N32" i="19" a="1"/>
  <c r="N32" i="19" s="1"/>
  <c r="M32" i="19" a="1"/>
  <c r="M32" i="19" s="1"/>
  <c r="L32" i="19" a="1"/>
  <c r="L32" i="19" s="1"/>
  <c r="K32" i="19" a="1"/>
  <c r="K32" i="19" s="1"/>
  <c r="J32" i="19" a="1"/>
  <c r="J32" i="19" s="1"/>
  <c r="I32" i="19" a="1"/>
  <c r="I32" i="19" s="1"/>
  <c r="H32" i="19" a="1"/>
  <c r="H32" i="19" s="1"/>
  <c r="G32" i="19" a="1"/>
  <c r="G32" i="19" s="1"/>
  <c r="O31" i="19" a="1"/>
  <c r="O31" i="19" s="1"/>
  <c r="N31" i="19" a="1"/>
  <c r="N31" i="19" s="1"/>
  <c r="M31" i="19" a="1"/>
  <c r="M31" i="19" s="1"/>
  <c r="L31" i="19" a="1"/>
  <c r="L31" i="19" s="1"/>
  <c r="K31" i="19" a="1"/>
  <c r="K31" i="19" s="1"/>
  <c r="J31" i="19" a="1"/>
  <c r="J31" i="19" s="1"/>
  <c r="I31" i="19" a="1"/>
  <c r="I31" i="19" s="1"/>
  <c r="H31" i="19" a="1"/>
  <c r="H31" i="19" s="1"/>
  <c r="G31" i="19" a="1"/>
  <c r="G31" i="19" s="1"/>
  <c r="CO30" i="19"/>
  <c r="BW30" i="19"/>
  <c r="CF30" i="19" s="1"/>
  <c r="BN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BV30" i="19" s="1"/>
  <c r="AJ30" i="19"/>
  <c r="BU30" i="19" s="1"/>
  <c r="AI30" i="19"/>
  <c r="AH30" i="19"/>
  <c r="AG30" i="19"/>
  <c r="BR30" i="19" s="1"/>
  <c r="AF30" i="19"/>
  <c r="BZ30" i="19" s="1"/>
  <c r="CI30" i="19" s="1"/>
  <c r="AE30" i="19"/>
  <c r="BY30" i="19" s="1"/>
  <c r="CH30" i="19" s="1"/>
  <c r="AD30" i="19"/>
  <c r="AC30" i="19"/>
  <c r="S30" i="19"/>
  <c r="O28" i="19" a="1"/>
  <c r="O28" i="19" s="1"/>
  <c r="N28" i="19" a="1"/>
  <c r="N28" i="19" s="1"/>
  <c r="M28" i="19" a="1"/>
  <c r="M28" i="19" s="1"/>
  <c r="L28" i="19" a="1"/>
  <c r="L28" i="19" s="1"/>
  <c r="K28" i="19" a="1"/>
  <c r="K28" i="19" s="1"/>
  <c r="J28" i="19" a="1"/>
  <c r="J28" i="19" s="1"/>
  <c r="I28" i="19" a="1"/>
  <c r="I28" i="19" s="1"/>
  <c r="H28" i="19" a="1"/>
  <c r="H28" i="19" s="1"/>
  <c r="G28" i="19" a="1"/>
  <c r="G28" i="19" s="1"/>
  <c r="O27" i="19" a="1"/>
  <c r="O27" i="19" s="1"/>
  <c r="N27" i="19" a="1"/>
  <c r="N27" i="19" s="1"/>
  <c r="M27" i="19" a="1"/>
  <c r="M27" i="19" s="1"/>
  <c r="L27" i="19" a="1"/>
  <c r="L27" i="19" s="1"/>
  <c r="K27" i="19" a="1"/>
  <c r="K27" i="19" s="1"/>
  <c r="J27" i="19" a="1"/>
  <c r="J27" i="19" s="1"/>
  <c r="I27" i="19" a="1"/>
  <c r="I27" i="19" s="1"/>
  <c r="H27" i="19" a="1"/>
  <c r="H27" i="19" s="1"/>
  <c r="G27" i="19" a="1"/>
  <c r="G27" i="19" s="1"/>
  <c r="CO26" i="19"/>
  <c r="BZ26" i="19"/>
  <c r="CI26" i="19" s="1"/>
  <c r="BY26" i="19"/>
  <c r="CH26" i="19" s="1"/>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BV26" i="19" s="1"/>
  <c r="AJ26" i="19"/>
  <c r="BU26" i="19" s="1"/>
  <c r="AI26" i="19"/>
  <c r="BT26" i="19" s="1"/>
  <c r="AH26" i="19"/>
  <c r="AG26" i="19"/>
  <c r="CA26" i="19" s="1"/>
  <c r="CJ26" i="19" s="1"/>
  <c r="AF26" i="19"/>
  <c r="AE26" i="19"/>
  <c r="AD26" i="19"/>
  <c r="BO26" i="19" s="1"/>
  <c r="AC26" i="19"/>
  <c r="BW26" i="19" s="1"/>
  <c r="CF26" i="19" s="1"/>
  <c r="S26" i="19"/>
  <c r="O24" i="19" a="1"/>
  <c r="O24" i="19" s="1"/>
  <c r="N24" i="19" a="1"/>
  <c r="N24" i="19" s="1"/>
  <c r="M24" i="19" a="1"/>
  <c r="M24" i="19" s="1"/>
  <c r="L24" i="19" a="1"/>
  <c r="L24" i="19" s="1"/>
  <c r="O23" i="19" a="1"/>
  <c r="O23" i="19" s="1"/>
  <c r="N23" i="19" a="1"/>
  <c r="N23" i="19" s="1"/>
  <c r="M23" i="19" a="1"/>
  <c r="M23" i="19" s="1"/>
  <c r="L23" i="19" a="1"/>
  <c r="L23" i="19" s="1"/>
  <c r="CO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BV22" i="19" s="1"/>
  <c r="AJ22" i="19"/>
  <c r="CD22" i="19" s="1"/>
  <c r="CM22" i="19" s="1"/>
  <c r="AI22" i="19"/>
  <c r="BT22" i="19" s="1"/>
  <c r="AH22" i="19"/>
  <c r="BS22" i="19" s="1"/>
  <c r="AG22" i="19"/>
  <c r="AF22" i="19"/>
  <c r="BZ22" i="19" s="1"/>
  <c r="CI22" i="19" s="1"/>
  <c r="AE22" i="19"/>
  <c r="AD22" i="19"/>
  <c r="BO22" i="19" s="1"/>
  <c r="AC22" i="19"/>
  <c r="S22" i="19"/>
  <c r="O20" i="19" a="1"/>
  <c r="O20" i="19" s="1"/>
  <c r="N20" i="19" a="1"/>
  <c r="N20" i="19" s="1"/>
  <c r="K20" i="19" a="1"/>
  <c r="K20" i="19" s="1"/>
  <c r="H20" i="19" a="1"/>
  <c r="H20" i="19" s="1"/>
  <c r="O19" i="19" a="1"/>
  <c r="O19" i="19" s="1"/>
  <c r="N19" i="19" a="1"/>
  <c r="N19" i="19" s="1"/>
  <c r="K19" i="19" a="1"/>
  <c r="K19" i="19" s="1"/>
  <c r="H19" i="19" a="1"/>
  <c r="H19" i="19" s="1"/>
  <c r="CO18" i="19"/>
  <c r="CA18" i="19"/>
  <c r="CJ18" i="19" s="1"/>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CE18" i="19" s="1"/>
  <c r="CN18" i="19" s="1"/>
  <c r="AJ18" i="19"/>
  <c r="BU18" i="19" s="1"/>
  <c r="AI18" i="19"/>
  <c r="CC18" i="19" s="1"/>
  <c r="CL18" i="19" s="1"/>
  <c r="AH18" i="19"/>
  <c r="BS18" i="19" s="1"/>
  <c r="AG18" i="19"/>
  <c r="BR18" i="19" s="1"/>
  <c r="AF18" i="19"/>
  <c r="AE18" i="19"/>
  <c r="BY18" i="19" s="1"/>
  <c r="CH18" i="19" s="1"/>
  <c r="AD18" i="19"/>
  <c r="BX18" i="19" s="1"/>
  <c r="CG18" i="19" s="1"/>
  <c r="AC18" i="19"/>
  <c r="BN18" i="19" s="1"/>
  <c r="S18" i="19"/>
  <c r="O16" i="19" a="1"/>
  <c r="O16" i="19" s="1"/>
  <c r="N16" i="19" a="1"/>
  <c r="N16" i="19" s="1"/>
  <c r="K16" i="19" a="1"/>
  <c r="K16" i="19" s="1"/>
  <c r="H16" i="19" a="1"/>
  <c r="H16" i="19" s="1"/>
  <c r="O15" i="19" a="1"/>
  <c r="O15" i="19" s="1"/>
  <c r="N15" i="19" a="1"/>
  <c r="N15" i="19" s="1"/>
  <c r="K15" i="19" a="1"/>
  <c r="K15" i="19" s="1"/>
  <c r="H15" i="19" a="1"/>
  <c r="H15" i="19" s="1"/>
  <c r="CO14" i="19"/>
  <c r="BV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CE14" i="19" s="1"/>
  <c r="CN14" i="19" s="1"/>
  <c r="AJ14" i="19"/>
  <c r="BU14" i="19" s="1"/>
  <c r="AI14" i="19"/>
  <c r="CC14" i="19" s="1"/>
  <c r="CL14" i="19" s="1"/>
  <c r="AH14" i="19"/>
  <c r="AG14" i="19"/>
  <c r="BR14" i="19" s="1"/>
  <c r="AF14" i="19"/>
  <c r="BQ14" i="19" s="1"/>
  <c r="AE14" i="19"/>
  <c r="AD14" i="19"/>
  <c r="BX14" i="19" s="1"/>
  <c r="CG14" i="19" s="1"/>
  <c r="AC14" i="19"/>
  <c r="BN14" i="19" s="1"/>
  <c r="S14" i="19"/>
  <c r="M12" i="19" a="1"/>
  <c r="M12" i="19" s="1"/>
  <c r="I12" i="19" a="1"/>
  <c r="I12" i="19" s="1"/>
  <c r="M11" i="19" a="1"/>
  <c r="M11" i="19" s="1"/>
  <c r="I11" i="19" a="1"/>
  <c r="I11" i="19" s="1"/>
  <c r="CO10" i="19"/>
  <c r="BW10" i="19"/>
  <c r="CF10" i="19" s="1"/>
  <c r="BQ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CE10" i="19" s="1"/>
  <c r="CN10" i="19" s="1"/>
  <c r="AJ10" i="19"/>
  <c r="CD10" i="19" s="1"/>
  <c r="CM10" i="19" s="1"/>
  <c r="AI10" i="19"/>
  <c r="CC10" i="19" s="1"/>
  <c r="CL10" i="19" s="1"/>
  <c r="AH10" i="19"/>
  <c r="CB10" i="19" s="1"/>
  <c r="CK10" i="19" s="1"/>
  <c r="AG10" i="19"/>
  <c r="CA10" i="19" s="1"/>
  <c r="CJ10" i="19" s="1"/>
  <c r="AF10" i="19"/>
  <c r="BZ10" i="19" s="1"/>
  <c r="CI10" i="19" s="1"/>
  <c r="AE10" i="19"/>
  <c r="BP10" i="19" s="1"/>
  <c r="AD10" i="19"/>
  <c r="AC10" i="19"/>
  <c r="S10" i="19"/>
  <c r="O8" i="19" a="1"/>
  <c r="O8" i="19" s="1"/>
  <c r="N8" i="19" a="1"/>
  <c r="N8" i="19" s="1"/>
  <c r="O7" i="19" a="1"/>
  <c r="O7" i="19" s="1"/>
  <c r="N7" i="19" a="1"/>
  <c r="N7" i="19" s="1"/>
  <c r="CO6" i="19"/>
  <c r="CE6" i="19"/>
  <c r="CN6" i="19" s="1"/>
  <c r="CD6" i="19"/>
  <c r="CM6" i="19" s="1"/>
  <c r="BG6" i="19"/>
  <c r="BF6" i="19"/>
  <c r="BE6" i="19"/>
  <c r="BD6" i="19"/>
  <c r="BC6" i="19"/>
  <c r="BB6" i="19"/>
  <c r="BA6" i="19"/>
  <c r="AZ6" i="19"/>
  <c r="AY6" i="19"/>
  <c r="AX6" i="19"/>
  <c r="AW6" i="19"/>
  <c r="AV6" i="19"/>
  <c r="AU6" i="19"/>
  <c r="AT6" i="19"/>
  <c r="AS6" i="19"/>
  <c r="AR6" i="19"/>
  <c r="AQ6" i="19"/>
  <c r="AP6" i="19"/>
  <c r="AO6" i="19"/>
  <c r="AN6" i="19"/>
  <c r="AM6" i="19"/>
  <c r="AL6" i="19"/>
  <c r="AK6" i="19"/>
  <c r="BV6" i="19" s="1"/>
  <c r="AJ6" i="19"/>
  <c r="BU6" i="19" s="1"/>
  <c r="AI6" i="19"/>
  <c r="BT6" i="19" s="1"/>
  <c r="AH6" i="19"/>
  <c r="BS6" i="19" s="1"/>
  <c r="AG6" i="19"/>
  <c r="BR6" i="19" s="1"/>
  <c r="AF6" i="19"/>
  <c r="BZ6" i="19" s="1"/>
  <c r="CI6" i="19" s="1"/>
  <c r="AE6" i="19"/>
  <c r="BP6" i="19" s="1"/>
  <c r="AD6" i="19"/>
  <c r="BO6" i="19" s="1"/>
  <c r="AC6" i="19"/>
  <c r="S6" i="19"/>
  <c r="BG30" i="2"/>
  <c r="BF30" i="2"/>
  <c r="BG26" i="2"/>
  <c r="BF26" i="2"/>
  <c r="BG22" i="2"/>
  <c r="BF22" i="2"/>
  <c r="BG18" i="2"/>
  <c r="BF18" i="2"/>
  <c r="BG14" i="2"/>
  <c r="BF14" i="2"/>
  <c r="BG10" i="2"/>
  <c r="BF10" i="2"/>
  <c r="BG6" i="2"/>
  <c r="BF6" i="2"/>
  <c r="S6" i="2"/>
  <c r="CO30" i="2"/>
  <c r="CO26" i="2"/>
  <c r="CO22" i="2"/>
  <c r="CO18" i="2"/>
  <c r="CO14" i="2"/>
  <c r="CO10" i="2"/>
  <c r="CO6" i="2"/>
  <c r="I23" i="19" a="1"/>
  <c r="I24" i="19" a="1"/>
  <c r="L16" i="21" a="1"/>
  <c r="M20" i="21" a="1"/>
  <c r="L20" i="21" a="1"/>
  <c r="G15" i="21" a="1"/>
  <c r="M15" i="21" a="1"/>
  <c r="L8" i="21" a="1"/>
  <c r="J11" i="21" a="1"/>
  <c r="J15" i="21" a="1"/>
  <c r="L11" i="21" a="1"/>
  <c r="M7" i="21" a="1"/>
  <c r="L15" i="21" a="1"/>
  <c r="O11" i="21" a="1"/>
  <c r="L12" i="21" a="1"/>
  <c r="M19" i="21" a="1"/>
  <c r="G16" i="21" a="1"/>
  <c r="N11" i="21" a="1"/>
  <c r="K12" i="21" a="1"/>
  <c r="I20" i="21" a="1"/>
  <c r="J16" i="21" a="1"/>
  <c r="I15" i="21" a="1"/>
  <c r="L7" i="21" a="1"/>
  <c r="H12" i="21" a="1"/>
  <c r="J12" i="21" a="1"/>
  <c r="M8" i="21" a="1"/>
  <c r="L19" i="21" a="1"/>
  <c r="J8" i="21" a="1"/>
  <c r="J19" i="21" a="1"/>
  <c r="G20" i="21" a="1"/>
  <c r="G12" i="21" a="1"/>
  <c r="I19" i="21" a="1"/>
  <c r="I16" i="21" a="1"/>
  <c r="J20" i="21" a="1"/>
  <c r="G19" i="21" a="1"/>
  <c r="M16" i="21" a="1"/>
  <c r="O12" i="21" a="1"/>
  <c r="K11" i="21" a="1"/>
  <c r="J7" i="21" a="1"/>
  <c r="G11" i="21" a="1"/>
  <c r="N12" i="21" a="1"/>
  <c r="G8" i="21" a="1"/>
  <c r="G7" i="21" a="1"/>
  <c r="H11" i="21" a="1"/>
  <c r="O12" i="19" a="1"/>
  <c r="O11" i="19" a="1"/>
  <c r="N11" i="19" a="1"/>
  <c r="N12" i="19" a="1"/>
  <c r="L12" i="19" a="1"/>
  <c r="L11" i="19" a="1"/>
  <c r="I8" i="19" a="1"/>
  <c r="I7" i="19" a="1"/>
  <c r="M8" i="19" a="1"/>
  <c r="M7" i="19" a="1"/>
  <c r="L8" i="19" a="1"/>
  <c r="L7" i="19" a="1"/>
  <c r="I8" i="21" a="1"/>
  <c r="I7" i="21" a="1"/>
  <c r="Z14" i="19" a="1"/>
  <c r="T30" i="21" a="1"/>
  <c r="X10" i="19" a="1"/>
  <c r="T6" i="21" a="1"/>
  <c r="AB10" i="21" a="1"/>
  <c r="Z22" i="19" a="1"/>
  <c r="BH6" i="19" a="1"/>
  <c r="M19" i="19" a="1"/>
  <c r="Z14" i="21" a="1"/>
  <c r="W6" i="19" a="1"/>
  <c r="H7" i="19" a="1"/>
  <c r="BK6" i="21" a="1"/>
  <c r="M16" i="19" a="1"/>
  <c r="G19" i="19" a="1"/>
  <c r="U18" i="19" a="1"/>
  <c r="BI22" i="19" a="1"/>
  <c r="J11" i="19" a="1"/>
  <c r="V22" i="19" a="1"/>
  <c r="V26" i="21" a="1"/>
  <c r="X10" i="21" a="1"/>
  <c r="AA10" i="19" a="1"/>
  <c r="BI30" i="19" a="1"/>
  <c r="U18" i="21" a="1"/>
  <c r="BJ26" i="19" a="1"/>
  <c r="BJ10" i="21" a="1"/>
  <c r="G8" i="19" a="1"/>
  <c r="K23" i="19" a="1"/>
  <c r="BI14" i="21" a="1"/>
  <c r="Y22" i="19" a="1"/>
  <c r="Z6" i="19" a="1"/>
  <c r="H23" i="19" a="1"/>
  <c r="BH10" i="21" a="1"/>
  <c r="U14" i="19" a="1"/>
  <c r="BI10" i="21" a="1"/>
  <c r="AB26" i="21" a="1"/>
  <c r="BH6" i="21" a="1"/>
  <c r="AA14" i="19" a="1"/>
  <c r="BJ26" i="21" a="1"/>
  <c r="BH18" i="21" a="1"/>
  <c r="G20" i="19" a="1"/>
  <c r="V6" i="21" a="1"/>
  <c r="I19" i="19" a="1"/>
  <c r="BH26" i="21" a="1"/>
  <c r="BJ6" i="19" a="1"/>
  <c r="X26" i="19" a="1"/>
  <c r="BI14" i="19" a="1"/>
  <c r="BK6" i="19" a="1"/>
  <c r="G7" i="19" a="1"/>
  <c r="I20" i="19" a="1"/>
  <c r="K11" i="19" a="1"/>
  <c r="X14" i="21" a="1"/>
  <c r="G11" i="19" a="1"/>
  <c r="U10" i="19" a="1"/>
  <c r="BI26" i="21" a="1"/>
  <c r="J7" i="19" a="1"/>
  <c r="BI10" i="19" a="1"/>
  <c r="BH22" i="21" a="1"/>
  <c r="X30" i="19" a="1"/>
  <c r="J8" i="19" a="1"/>
  <c r="K12" i="19" a="1"/>
  <c r="BJ10" i="19" a="1"/>
  <c r="W26" i="19" a="1"/>
  <c r="BJ30" i="21" a="1"/>
  <c r="Y18" i="19" a="1"/>
  <c r="J16" i="19" a="1"/>
  <c r="BK10" i="19" a="1"/>
  <c r="V10" i="21" a="1"/>
  <c r="T10" i="19" a="1"/>
  <c r="BJ18" i="21" a="1"/>
  <c r="T30" i="19" a="1"/>
  <c r="BK30" i="21" a="1"/>
  <c r="Y6" i="19" a="1"/>
  <c r="BH26" i="19" a="1"/>
  <c r="BH10" i="19" a="1"/>
  <c r="BI22" i="21" a="1"/>
  <c r="BK18" i="19" a="1"/>
  <c r="BJ18" i="19" a="1"/>
  <c r="U30" i="21" a="1"/>
  <c r="U30" i="19" a="1"/>
  <c r="U22" i="19" a="1"/>
  <c r="BK22" i="19" a="1"/>
  <c r="U14" i="21" a="1"/>
  <c r="Y22" i="21" a="1"/>
  <c r="W22" i="21" a="1"/>
  <c r="W18" i="19" a="1"/>
  <c r="Z10" i="19" a="1"/>
  <c r="BH14" i="21" a="1"/>
  <c r="BK26" i="21" a="1"/>
  <c r="BK14" i="19" a="1"/>
  <c r="V10" i="19" a="1"/>
  <c r="Y10" i="21" a="1"/>
  <c r="G16" i="19" a="1"/>
  <c r="T26" i="21" a="1"/>
  <c r="X26" i="21" a="1"/>
  <c r="AB14" i="19" a="1"/>
  <c r="Z18" i="21" a="1"/>
  <c r="G24" i="19" a="1"/>
  <c r="T14" i="19" a="1"/>
  <c r="V22" i="21" a="1"/>
  <c r="BK26" i="19" a="1"/>
  <c r="I15" i="19" a="1"/>
  <c r="Y30" i="19" a="1"/>
  <c r="M15" i="19" a="1"/>
  <c r="H8" i="19" a="1"/>
  <c r="K8" i="19" a="1"/>
  <c r="J20" i="19" a="1"/>
  <c r="Y26" i="19" a="1"/>
  <c r="G23" i="19" a="1"/>
  <c r="AA22" i="19" a="1"/>
  <c r="BK18" i="21" a="1"/>
  <c r="H24" i="19" a="1"/>
  <c r="I16" i="19" a="1"/>
  <c r="Y26" i="21" a="1"/>
  <c r="M20" i="19" a="1"/>
  <c r="AB30" i="19" a="1"/>
  <c r="Z18" i="19" a="1"/>
  <c r="AB18" i="21" a="1"/>
  <c r="V18" i="19" a="1"/>
  <c r="T10" i="21" a="1"/>
  <c r="BJ14" i="21" a="1"/>
  <c r="BJ14" i="19" a="1"/>
  <c r="Z10" i="21" a="1"/>
  <c r="BI18" i="21" a="1"/>
  <c r="T26" i="19" a="1"/>
  <c r="W14" i="21" a="1"/>
  <c r="Z26" i="19" a="1"/>
  <c r="X18" i="21" a="1"/>
  <c r="BH22" i="19" a="1"/>
  <c r="W6" i="21" a="1"/>
  <c r="V6" i="19" a="1"/>
  <c r="H12" i="19" a="1"/>
  <c r="BH30" i="21" a="1"/>
  <c r="BI26" i="19" a="1"/>
  <c r="AB22" i="21" a="1"/>
  <c r="Y18" i="21" a="1"/>
  <c r="AA18" i="21" a="1"/>
  <c r="BI6" i="21" a="1"/>
  <c r="J12" i="19" a="1"/>
  <c r="AA22" i="21" a="1"/>
  <c r="BK30" i="19" a="1"/>
  <c r="BJ6" i="21" a="1"/>
  <c r="G12" i="19" a="1"/>
  <c r="U26" i="21" a="1"/>
  <c r="BH14" i="19" a="1"/>
  <c r="BH30" i="19" a="1"/>
  <c r="K7" i="19" a="1"/>
  <c r="AB18" i="19" a="1"/>
  <c r="J24" i="19" a="1"/>
  <c r="J15" i="19" a="1"/>
  <c r="G15" i="19" a="1"/>
  <c r="W10" i="19" a="1"/>
  <c r="BI6" i="19" a="1"/>
  <c r="W22" i="19" a="1"/>
  <c r="W18" i="21" a="1"/>
  <c r="BH18" i="19" a="1"/>
  <c r="BI30" i="21" a="1"/>
  <c r="X14" i="19" a="1"/>
  <c r="W10" i="21" a="1"/>
  <c r="W14" i="19" a="1"/>
  <c r="T18" i="19" a="1"/>
  <c r="H11" i="19" a="1"/>
  <c r="BJ30" i="19" a="1"/>
  <c r="BJ22" i="21" a="1"/>
  <c r="W26" i="21" a="1"/>
  <c r="K24" i="19" a="1"/>
  <c r="X18" i="19" a="1"/>
  <c r="BK10" i="21" a="1"/>
  <c r="L15" i="19" a="1"/>
  <c r="L19" i="19" a="1"/>
  <c r="U6" i="21" a="1"/>
  <c r="BI18" i="19" a="1"/>
  <c r="BK22" i="21" a="1"/>
  <c r="Z30" i="19" a="1"/>
  <c r="L20" i="19" a="1"/>
  <c r="AA26" i="19" a="1"/>
  <c r="Y14" i="21" a="1"/>
  <c r="J19" i="19" a="1"/>
  <c r="L16" i="19" a="1"/>
  <c r="BJ22" i="19" a="1"/>
  <c r="J23" i="19" a="1"/>
  <c r="BK14" i="21" a="1"/>
  <c r="V14" i="19" a="1"/>
  <c r="CC26" i="19" l="1"/>
  <c r="CL26" i="19" s="1"/>
  <c r="CD26" i="19"/>
  <c r="CM26" i="19" s="1"/>
  <c r="BP6" i="21"/>
  <c r="BO6" i="21"/>
  <c r="K7" i="19"/>
  <c r="K8" i="19"/>
  <c r="H8" i="19"/>
  <c r="H7" i="19"/>
  <c r="BY6" i="19"/>
  <c r="CH6" i="19" s="1"/>
  <c r="CB6" i="19"/>
  <c r="CK6" i="19" s="1"/>
  <c r="CC6" i="19"/>
  <c r="CL6" i="19" s="1"/>
  <c r="CE30" i="19"/>
  <c r="CN30" i="19" s="1"/>
  <c r="CD30" i="19"/>
  <c r="CM30" i="19" s="1"/>
  <c r="K23" i="19"/>
  <c r="K24" i="19"/>
  <c r="J24" i="19"/>
  <c r="J23" i="19"/>
  <c r="I24" i="19"/>
  <c r="I23" i="19"/>
  <c r="H24" i="19"/>
  <c r="H23" i="19"/>
  <c r="G24" i="19"/>
  <c r="G23" i="19"/>
  <c r="CC22" i="19"/>
  <c r="CL22" i="19" s="1"/>
  <c r="CC10" i="21"/>
  <c r="CL10" i="21" s="1"/>
  <c r="BV10" i="21"/>
  <c r="BQ22" i="19"/>
  <c r="BU22" i="19"/>
  <c r="BX22" i="19"/>
  <c r="CG22" i="19" s="1"/>
  <c r="CB22" i="19"/>
  <c r="CK22" i="19" s="1"/>
  <c r="BP14" i="21"/>
  <c r="BS14" i="21"/>
  <c r="BR14" i="21"/>
  <c r="BR18" i="21"/>
  <c r="BV18" i="21"/>
  <c r="BX18" i="21"/>
  <c r="CG18" i="21" s="1"/>
  <c r="BY18" i="21"/>
  <c r="CH18" i="21" s="1"/>
  <c r="CD10" i="21"/>
  <c r="CM10" i="21" s="1"/>
  <c r="BP10" i="21"/>
  <c r="BQ10" i="21"/>
  <c r="BQ6" i="21"/>
  <c r="BI6" i="21"/>
  <c r="CQ6" i="21" s="1"/>
  <c r="CS6" i="21" s="1"/>
  <c r="CY6" i="21" s="1"/>
  <c r="H11" i="21"/>
  <c r="BK26" i="21"/>
  <c r="T6" i="21"/>
  <c r="CT6" i="21" s="1"/>
  <c r="V22" i="21"/>
  <c r="BK22" i="21"/>
  <c r="G7" i="21"/>
  <c r="Y10" i="21"/>
  <c r="W26" i="21"/>
  <c r="BJ6" i="21"/>
  <c r="BM6" i="21" s="1"/>
  <c r="BK6" i="21"/>
  <c r="G8" i="21"/>
  <c r="N12" i="21"/>
  <c r="BH6" i="21"/>
  <c r="G11" i="21"/>
  <c r="AB22" i="21"/>
  <c r="I7" i="21"/>
  <c r="J7" i="21"/>
  <c r="V10" i="21"/>
  <c r="BK10" i="21"/>
  <c r="K11" i="21"/>
  <c r="O12" i="21"/>
  <c r="M16" i="21"/>
  <c r="G19" i="21"/>
  <c r="J20" i="21"/>
  <c r="X26" i="21"/>
  <c r="I8" i="21"/>
  <c r="W10" i="21"/>
  <c r="I16" i="21"/>
  <c r="Y18" i="21"/>
  <c r="I19" i="21"/>
  <c r="BI18" i="21"/>
  <c r="CQ18" i="21" s="1"/>
  <c r="CS18" i="21" s="1"/>
  <c r="CY18" i="21" s="1"/>
  <c r="G12" i="21"/>
  <c r="AA18" i="21"/>
  <c r="G20" i="21"/>
  <c r="J19" i="21"/>
  <c r="J8" i="21"/>
  <c r="W14" i="21"/>
  <c r="BH14" i="21"/>
  <c r="L19" i="21"/>
  <c r="M8" i="21"/>
  <c r="J12" i="21"/>
  <c r="H12" i="21"/>
  <c r="AB18" i="21"/>
  <c r="BK30" i="21"/>
  <c r="BI26" i="21"/>
  <c r="CQ26" i="21" s="1"/>
  <c r="CS26" i="21" s="1"/>
  <c r="CY26" i="21" s="1"/>
  <c r="L7" i="21"/>
  <c r="X10" i="21"/>
  <c r="I15" i="21"/>
  <c r="J16" i="21"/>
  <c r="BJ18" i="21"/>
  <c r="BM18" i="21" s="1"/>
  <c r="I20" i="21"/>
  <c r="BI22" i="21"/>
  <c r="CQ22" i="21" s="1"/>
  <c r="CS22" i="21" s="1"/>
  <c r="CY22" i="21" s="1"/>
  <c r="K12" i="21"/>
  <c r="N11" i="21"/>
  <c r="X14" i="21"/>
  <c r="G16" i="21"/>
  <c r="M19" i="21"/>
  <c r="L12" i="21"/>
  <c r="O11" i="21"/>
  <c r="L15" i="21"/>
  <c r="U30" i="21"/>
  <c r="CV30" i="21" s="1"/>
  <c r="CW30" i="21" s="1"/>
  <c r="DA30" i="21" s="1"/>
  <c r="Y26" i="21"/>
  <c r="T30" i="21"/>
  <c r="CT30" i="21" s="1"/>
  <c r="CU30" i="21" s="1"/>
  <c r="CZ30" i="21" s="1"/>
  <c r="BH30" i="21"/>
  <c r="BJ30" i="21"/>
  <c r="BM30" i="21" s="1"/>
  <c r="AB26" i="21"/>
  <c r="BI30" i="21"/>
  <c r="CQ30" i="21" s="1"/>
  <c r="CS30" i="21" s="1"/>
  <c r="CY30" i="21" s="1"/>
  <c r="U6" i="21"/>
  <c r="CV6" i="21" s="1"/>
  <c r="CW6" i="21" s="1"/>
  <c r="DA6" i="21" s="1"/>
  <c r="M7" i="21"/>
  <c r="BH10" i="21"/>
  <c r="L11" i="21"/>
  <c r="J15" i="21"/>
  <c r="BI14" i="21"/>
  <c r="CQ14" i="21" s="1"/>
  <c r="CS14" i="21" s="1"/>
  <c r="CY14" i="21" s="1"/>
  <c r="BK18" i="21"/>
  <c r="V6" i="21"/>
  <c r="T10" i="21"/>
  <c r="J11" i="21"/>
  <c r="BI10" i="21"/>
  <c r="CQ10" i="21" s="1"/>
  <c r="U14" i="21"/>
  <c r="CV14" i="21" s="1"/>
  <c r="CW14" i="21" s="1"/>
  <c r="DA14" i="21" s="1"/>
  <c r="BJ14" i="21"/>
  <c r="BM14" i="21" s="1"/>
  <c r="U26" i="21"/>
  <c r="CV26" i="21" s="1"/>
  <c r="CW26" i="21" s="1"/>
  <c r="DA26" i="21" s="1"/>
  <c r="W6" i="21"/>
  <c r="L8" i="21"/>
  <c r="BJ10" i="21"/>
  <c r="BK14" i="21"/>
  <c r="T26" i="21"/>
  <c r="CT26" i="21" s="1"/>
  <c r="CU26" i="21" s="1"/>
  <c r="CZ26" i="21" s="1"/>
  <c r="Z10" i="21"/>
  <c r="M15" i="21"/>
  <c r="U18" i="21"/>
  <c r="CV18" i="21" s="1"/>
  <c r="CW18" i="21" s="1"/>
  <c r="DA18" i="21" s="1"/>
  <c r="W22" i="21"/>
  <c r="BH22" i="21"/>
  <c r="G15" i="21"/>
  <c r="L20" i="21"/>
  <c r="AB10" i="21"/>
  <c r="W18" i="21"/>
  <c r="M20" i="21"/>
  <c r="BH18" i="21"/>
  <c r="Y22" i="21"/>
  <c r="L16" i="21"/>
  <c r="X18" i="21"/>
  <c r="BJ22" i="21"/>
  <c r="BM22" i="21" s="1"/>
  <c r="V26" i="21"/>
  <c r="BH26" i="21"/>
  <c r="BJ26" i="21"/>
  <c r="BM26" i="21" s="1"/>
  <c r="Y14" i="21"/>
  <c r="Z18" i="21"/>
  <c r="Z14" i="21"/>
  <c r="AA22" i="21"/>
  <c r="BT26" i="21"/>
  <c r="CC26" i="21"/>
  <c r="CL26" i="21" s="1"/>
  <c r="CC6" i="21"/>
  <c r="CL6" i="21" s="1"/>
  <c r="Q31" i="21"/>
  <c r="E29" i="21"/>
  <c r="P31" i="21"/>
  <c r="P30" i="21"/>
  <c r="CA6" i="21"/>
  <c r="CJ6" i="21" s="1"/>
  <c r="CD6" i="21"/>
  <c r="CM6" i="21" s="1"/>
  <c r="BV6" i="21"/>
  <c r="CE6" i="21"/>
  <c r="CN6" i="21" s="1"/>
  <c r="BW22" i="21"/>
  <c r="CF22" i="21" s="1"/>
  <c r="BN22" i="21"/>
  <c r="BO22" i="21"/>
  <c r="BU14" i="21"/>
  <c r="BR26" i="21"/>
  <c r="CA26" i="21"/>
  <c r="CJ26" i="21" s="1"/>
  <c r="BR6" i="21"/>
  <c r="BS6" i="21"/>
  <c r="BX10" i="21"/>
  <c r="CG10" i="21" s="1"/>
  <c r="BQ14" i="21"/>
  <c r="Q23" i="21"/>
  <c r="E21" i="21"/>
  <c r="BP30" i="21"/>
  <c r="BQ30" i="21"/>
  <c r="BX30" i="21"/>
  <c r="CG30" i="21" s="1"/>
  <c r="BR22" i="21"/>
  <c r="P27" i="21"/>
  <c r="BS30" i="21"/>
  <c r="CB30" i="21"/>
  <c r="CK30" i="21" s="1"/>
  <c r="BS22" i="21"/>
  <c r="E25" i="21"/>
  <c r="Q27" i="21"/>
  <c r="BT30" i="21"/>
  <c r="CC30" i="21"/>
  <c r="CL30" i="21" s="1"/>
  <c r="CA30" i="21"/>
  <c r="CJ30" i="21" s="1"/>
  <c r="BN18" i="21"/>
  <c r="BU30" i="21"/>
  <c r="CD30" i="21"/>
  <c r="CM30" i="21" s="1"/>
  <c r="BW10" i="21"/>
  <c r="CF10" i="21" s="1"/>
  <c r="BQ18" i="21"/>
  <c r="BO26" i="21"/>
  <c r="BN14" i="21"/>
  <c r="BN6" i="21"/>
  <c r="BS26" i="21"/>
  <c r="BO30" i="21"/>
  <c r="CB18" i="19"/>
  <c r="CK18" i="19" s="1"/>
  <c r="BV18" i="19"/>
  <c r="BT18" i="19"/>
  <c r="L20" i="19"/>
  <c r="L19" i="19"/>
  <c r="M19" i="19"/>
  <c r="M20" i="19"/>
  <c r="I19" i="19"/>
  <c r="J19" i="19"/>
  <c r="I20" i="19"/>
  <c r="J20" i="19"/>
  <c r="G20" i="19"/>
  <c r="G19" i="19"/>
  <c r="BO18" i="19"/>
  <c r="BW18" i="19"/>
  <c r="CF18" i="19" s="1"/>
  <c r="M15" i="19"/>
  <c r="L16" i="19"/>
  <c r="M16" i="19"/>
  <c r="L15" i="19"/>
  <c r="I16" i="19"/>
  <c r="I15" i="19"/>
  <c r="J16" i="19"/>
  <c r="J15" i="19"/>
  <c r="G15" i="19"/>
  <c r="G16" i="19"/>
  <c r="CD14" i="19"/>
  <c r="CM14" i="19" s="1"/>
  <c r="BW14" i="19"/>
  <c r="CF14" i="19" s="1"/>
  <c r="BZ14" i="19"/>
  <c r="CI14" i="19" s="1"/>
  <c r="CA14" i="19"/>
  <c r="CJ14" i="19" s="1"/>
  <c r="O11" i="19"/>
  <c r="O12" i="19"/>
  <c r="N12" i="19"/>
  <c r="N11" i="19"/>
  <c r="L11" i="19"/>
  <c r="L12" i="19"/>
  <c r="K11" i="19"/>
  <c r="K12" i="19"/>
  <c r="J11" i="19"/>
  <c r="J12" i="19"/>
  <c r="H11" i="19"/>
  <c r="H12" i="19"/>
  <c r="G11" i="19"/>
  <c r="G12" i="19"/>
  <c r="BT10" i="19"/>
  <c r="BY10" i="19"/>
  <c r="CH10" i="19" s="1"/>
  <c r="BU10" i="19"/>
  <c r="BR10" i="19"/>
  <c r="BH6" i="19"/>
  <c r="BK30" i="19"/>
  <c r="BJ10" i="19"/>
  <c r="BI30" i="19"/>
  <c r="CQ30" i="19" s="1"/>
  <c r="CS30" i="19" s="1"/>
  <c r="CY30" i="19" s="1"/>
  <c r="BI6" i="19"/>
  <c r="CQ6" i="19" s="1"/>
  <c r="W26" i="19"/>
  <c r="BI26" i="19"/>
  <c r="CQ26" i="19" s="1"/>
  <c r="CS26" i="19" s="1"/>
  <c r="CY26" i="19" s="1"/>
  <c r="V14" i="19"/>
  <c r="Y26" i="19"/>
  <c r="M8" i="19"/>
  <c r="I7" i="19"/>
  <c r="BH22" i="19"/>
  <c r="W18" i="19"/>
  <c r="BK22" i="19"/>
  <c r="X30" i="19"/>
  <c r="BI18" i="19"/>
  <c r="CQ18" i="19" s="1"/>
  <c r="CS18" i="19" s="1"/>
  <c r="CY18" i="19" s="1"/>
  <c r="X26" i="19"/>
  <c r="L8" i="19"/>
  <c r="X14" i="19"/>
  <c r="X18" i="19"/>
  <c r="Y30" i="19"/>
  <c r="BH18" i="19"/>
  <c r="U22" i="19"/>
  <c r="CV22" i="19" s="1"/>
  <c r="V22" i="19"/>
  <c r="V6" i="19"/>
  <c r="BK6" i="19"/>
  <c r="G8" i="19"/>
  <c r="X10" i="19"/>
  <c r="W6" i="19"/>
  <c r="AA26" i="19"/>
  <c r="BK26" i="19"/>
  <c r="Z30" i="19"/>
  <c r="W22" i="19"/>
  <c r="BI22" i="19"/>
  <c r="CQ22" i="19" s="1"/>
  <c r="BI14" i="19"/>
  <c r="CQ14" i="19" s="1"/>
  <c r="CS14" i="19" s="1"/>
  <c r="CY14" i="19" s="1"/>
  <c r="I8" i="19"/>
  <c r="Z14" i="19"/>
  <c r="AB18" i="19"/>
  <c r="Z18" i="19"/>
  <c r="Y6" i="19"/>
  <c r="L7" i="19"/>
  <c r="BJ18" i="19"/>
  <c r="BM18" i="19" s="1"/>
  <c r="T26" i="19"/>
  <c r="AA10" i="19"/>
  <c r="BI10" i="19"/>
  <c r="CQ10" i="19" s="1"/>
  <c r="AB14" i="19"/>
  <c r="T14" i="19"/>
  <c r="CT14" i="19" s="1"/>
  <c r="BK14" i="19"/>
  <c r="U14" i="19"/>
  <c r="CV14" i="19" s="1"/>
  <c r="CW14" i="19" s="1"/>
  <c r="DA14" i="19" s="1"/>
  <c r="U18" i="19"/>
  <c r="CV18" i="19" s="1"/>
  <c r="CW18" i="19" s="1"/>
  <c r="DA18" i="19" s="1"/>
  <c r="Y22" i="19"/>
  <c r="BH26" i="19"/>
  <c r="T30" i="19"/>
  <c r="CT30" i="19" s="1"/>
  <c r="CU30" i="19" s="1"/>
  <c r="CZ30" i="19" s="1"/>
  <c r="DB30" i="19" s="1"/>
  <c r="BH30" i="19"/>
  <c r="J8" i="19"/>
  <c r="U10" i="19"/>
  <c r="CV10" i="19" s="1"/>
  <c r="M7" i="19"/>
  <c r="T10" i="19"/>
  <c r="BK10" i="19"/>
  <c r="BK18" i="19"/>
  <c r="U30" i="19"/>
  <c r="CV30" i="19" s="1"/>
  <c r="CW30" i="19" s="1"/>
  <c r="DA30" i="19" s="1"/>
  <c r="J7" i="19"/>
  <c r="V10" i="19"/>
  <c r="BJ6" i="19"/>
  <c r="BM6" i="19" s="1"/>
  <c r="G7" i="19"/>
  <c r="W10" i="19"/>
  <c r="BH10" i="19"/>
  <c r="BJ22" i="19"/>
  <c r="BM22" i="19" s="1"/>
  <c r="BJ14" i="19"/>
  <c r="BM14" i="19" s="1"/>
  <c r="T18" i="19"/>
  <c r="CT18" i="19" s="1"/>
  <c r="V18" i="19"/>
  <c r="W14" i="19"/>
  <c r="BH14" i="19"/>
  <c r="AA22" i="19"/>
  <c r="BJ26" i="19"/>
  <c r="BM26" i="19" s="1"/>
  <c r="BJ30" i="19"/>
  <c r="BM30" i="19" s="1"/>
  <c r="Y18" i="19"/>
  <c r="Z26" i="19"/>
  <c r="Z22" i="19"/>
  <c r="Z10" i="19"/>
  <c r="AB30" i="19"/>
  <c r="Z6" i="19"/>
  <c r="AA14" i="19"/>
  <c r="BT30" i="19"/>
  <c r="CC30" i="19"/>
  <c r="CL30" i="19" s="1"/>
  <c r="BS10" i="19"/>
  <c r="CB14" i="19"/>
  <c r="CK14" i="19" s="1"/>
  <c r="BS14" i="19"/>
  <c r="BN22" i="19"/>
  <c r="BT14" i="19"/>
  <c r="CE26" i="19"/>
  <c r="CN26" i="19" s="1"/>
  <c r="BX26" i="19"/>
  <c r="CG26" i="19" s="1"/>
  <c r="CA30" i="19"/>
  <c r="CJ30" i="19" s="1"/>
  <c r="CD18" i="19"/>
  <c r="CM18" i="19" s="1"/>
  <c r="BP22" i="19"/>
  <c r="BR22" i="19"/>
  <c r="CA22" i="19"/>
  <c r="CJ22" i="19" s="1"/>
  <c r="BQ6" i="19"/>
  <c r="BV10" i="19"/>
  <c r="BP26" i="19"/>
  <c r="BN26" i="19"/>
  <c r="BP30" i="19"/>
  <c r="CA6" i="19"/>
  <c r="CJ6" i="19" s="1"/>
  <c r="CE22" i="19"/>
  <c r="CN22" i="19" s="1"/>
  <c r="BW22" i="19"/>
  <c r="CF22" i="19" s="1"/>
  <c r="BQ26" i="19"/>
  <c r="BQ30" i="19"/>
  <c r="BO30" i="19"/>
  <c r="BO10" i="19"/>
  <c r="BX10" i="19"/>
  <c r="CG10" i="19" s="1"/>
  <c r="BX6" i="19"/>
  <c r="CG6" i="19" s="1"/>
  <c r="BN10" i="19"/>
  <c r="BP14" i="19"/>
  <c r="BY14" i="19"/>
  <c r="CH14" i="19" s="1"/>
  <c r="BR26" i="19"/>
  <c r="BN6" i="19"/>
  <c r="BW6" i="19"/>
  <c r="CF6" i="19" s="1"/>
  <c r="BO14" i="19"/>
  <c r="BQ18" i="19"/>
  <c r="BZ18" i="19"/>
  <c r="CI18" i="19" s="1"/>
  <c r="BP18" i="19"/>
  <c r="BY22" i="19"/>
  <c r="CH22" i="19" s="1"/>
  <c r="BS26" i="19"/>
  <c r="CB26" i="19"/>
  <c r="CK26" i="19" s="1"/>
  <c r="BS30" i="19"/>
  <c r="CB30" i="19"/>
  <c r="CK30" i="19" s="1"/>
  <c r="BX30" i="19"/>
  <c r="CG30" i="19" s="1"/>
  <c r="L28" i="2" a="1"/>
  <c r="L28" i="2" s="1"/>
  <c r="M28" i="2" a="1"/>
  <c r="L16" i="2" a="1"/>
  <c r="O32" i="2" a="1"/>
  <c r="O28" i="2" a="1"/>
  <c r="Z6" i="21" a="1"/>
  <c r="Z30" i="21" a="1"/>
  <c r="V30" i="19" a="1"/>
  <c r="AB6" i="19" a="1"/>
  <c r="U22" i="21" a="1"/>
  <c r="U26" i="19" a="1"/>
  <c r="Z22" i="21" a="1"/>
  <c r="V18" i="21" a="1"/>
  <c r="AB26" i="19" a="1"/>
  <c r="AA18" i="19" a="1"/>
  <c r="T14" i="21" a="1"/>
  <c r="AA30" i="19" a="1"/>
  <c r="V26" i="19" a="1"/>
  <c r="AB14" i="21" a="1"/>
  <c r="Z26" i="21" a="1"/>
  <c r="T22" i="19" a="1"/>
  <c r="AB10" i="19" a="1"/>
  <c r="AA26" i="21" a="1"/>
  <c r="AA6" i="19" a="1"/>
  <c r="AB22" i="19" a="1"/>
  <c r="U6" i="19" a="1"/>
  <c r="V14" i="21" a="1"/>
  <c r="Y30" i="21" a="1"/>
  <c r="AB30" i="21" a="1"/>
  <c r="X6" i="19" a="1"/>
  <c r="AA14" i="21" a="1"/>
  <c r="T22" i="21" a="1"/>
  <c r="V30" i="21" a="1"/>
  <c r="X22" i="21" a="1"/>
  <c r="X6" i="21" a="1"/>
  <c r="W30" i="19" a="1"/>
  <c r="U10" i="21" a="1"/>
  <c r="Y10" i="19" a="1"/>
  <c r="X22" i="19" a="1"/>
  <c r="W30" i="21" a="1"/>
  <c r="X30" i="21" a="1"/>
  <c r="AA6" i="21" a="1"/>
  <c r="Y6" i="21" a="1"/>
  <c r="T6" i="19" a="1"/>
  <c r="AB6" i="21" a="1"/>
  <c r="AA30" i="21" a="1"/>
  <c r="T18" i="21" a="1"/>
  <c r="Y14" i="19" a="1"/>
  <c r="AA10" i="21" a="1"/>
  <c r="CT26" i="19" l="1"/>
  <c r="CU26" i="19" s="1"/>
  <c r="CZ26" i="19" s="1"/>
  <c r="X30" i="21"/>
  <c r="Y6" i="21"/>
  <c r="AA26" i="21"/>
  <c r="Y30" i="21"/>
  <c r="Z6" i="21"/>
  <c r="V18" i="21"/>
  <c r="AA14" i="21"/>
  <c r="Z30" i="21"/>
  <c r="AB14" i="21"/>
  <c r="X6" i="21"/>
  <c r="AA10" i="21"/>
  <c r="U22" i="21"/>
  <c r="CV22" i="21" s="1"/>
  <c r="CW22" i="21" s="1"/>
  <c r="DA22" i="21" s="1"/>
  <c r="T18" i="21"/>
  <c r="AA6" i="21"/>
  <c r="U10" i="21"/>
  <c r="CV10" i="21" s="1"/>
  <c r="CW10" i="21" s="1"/>
  <c r="DA10" i="21" s="1"/>
  <c r="T14" i="21"/>
  <c r="T22" i="21"/>
  <c r="CT22" i="21" s="1"/>
  <c r="CU22" i="21" s="1"/>
  <c r="CZ22" i="21" s="1"/>
  <c r="Z26" i="21"/>
  <c r="V14" i="21"/>
  <c r="AB30" i="21"/>
  <c r="W30" i="21"/>
  <c r="AB6" i="21"/>
  <c r="Z22" i="21"/>
  <c r="AA30" i="21"/>
  <c r="X22" i="21"/>
  <c r="V30" i="21"/>
  <c r="CP30" i="21"/>
  <c r="CR30" i="21" s="1"/>
  <c r="CX30" i="21" s="1"/>
  <c r="BL30" i="21"/>
  <c r="BL10" i="21"/>
  <c r="CP10" i="21"/>
  <c r="CP26" i="21"/>
  <c r="CR26" i="21" s="1"/>
  <c r="CX26" i="21" s="1"/>
  <c r="BL26" i="21"/>
  <c r="BL22" i="21"/>
  <c r="CP22" i="21"/>
  <c r="CR22" i="21" s="1"/>
  <c r="CX22" i="21" s="1"/>
  <c r="CT10" i="21"/>
  <c r="CP14" i="21"/>
  <c r="BL14" i="21"/>
  <c r="BL18" i="21"/>
  <c r="CP18" i="21"/>
  <c r="BL6" i="21"/>
  <c r="CP6" i="21"/>
  <c r="BM10" i="21"/>
  <c r="BM10" i="19"/>
  <c r="CT10" i="19"/>
  <c r="AB22" i="19"/>
  <c r="AB26" i="19"/>
  <c r="AB6" i="19"/>
  <c r="T6" i="19"/>
  <c r="X22" i="19"/>
  <c r="U6" i="19"/>
  <c r="CV6" i="19" s="1"/>
  <c r="AB10" i="19"/>
  <c r="X6" i="19"/>
  <c r="T22" i="19"/>
  <c r="AA6" i="19"/>
  <c r="V30" i="19"/>
  <c r="Y14" i="19"/>
  <c r="AA18" i="19"/>
  <c r="AA30" i="19"/>
  <c r="W30" i="19"/>
  <c r="V26" i="19"/>
  <c r="Y10" i="19"/>
  <c r="U26" i="19"/>
  <c r="CV26" i="19" s="1"/>
  <c r="CW26" i="19" s="1"/>
  <c r="DA26" i="19" s="1"/>
  <c r="CP22" i="19"/>
  <c r="BL22" i="19"/>
  <c r="CP18" i="19"/>
  <c r="BL18" i="19"/>
  <c r="BL10" i="19"/>
  <c r="CP10" i="19"/>
  <c r="BL30" i="19"/>
  <c r="CP30" i="19"/>
  <c r="CR30" i="19" s="1"/>
  <c r="CX30" i="19" s="1"/>
  <c r="CP26" i="19"/>
  <c r="CR26" i="19" s="1"/>
  <c r="CX26" i="19" s="1"/>
  <c r="BL26" i="19"/>
  <c r="CP14" i="19"/>
  <c r="BL14" i="19"/>
  <c r="CP6" i="19"/>
  <c r="BL6" i="19"/>
  <c r="O28" i="2"/>
  <c r="M28" i="2"/>
  <c r="O32" i="2"/>
  <c r="L16" i="2"/>
  <c r="AT30" i="2"/>
  <c r="AS30" i="2"/>
  <c r="AR30" i="2"/>
  <c r="AQ30" i="2"/>
  <c r="AP30" i="2"/>
  <c r="AO30" i="2"/>
  <c r="AN30" i="2"/>
  <c r="AM30" i="2"/>
  <c r="AL30" i="2"/>
  <c r="AT26" i="2"/>
  <c r="AS26" i="2"/>
  <c r="AR26" i="2"/>
  <c r="AQ26" i="2"/>
  <c r="AP26" i="2"/>
  <c r="AO26" i="2"/>
  <c r="AN26" i="2"/>
  <c r="AM26" i="2"/>
  <c r="AL26" i="2"/>
  <c r="AT22" i="2"/>
  <c r="AS22" i="2"/>
  <c r="AR22" i="2"/>
  <c r="AQ22" i="2"/>
  <c r="AP22" i="2"/>
  <c r="AO22" i="2"/>
  <c r="AN22" i="2"/>
  <c r="AM22" i="2"/>
  <c r="AL22" i="2"/>
  <c r="AT18" i="2"/>
  <c r="AS18" i="2"/>
  <c r="AR18" i="2"/>
  <c r="AQ18" i="2"/>
  <c r="AP18" i="2"/>
  <c r="AO18" i="2"/>
  <c r="AN18" i="2"/>
  <c r="AM18" i="2"/>
  <c r="AL18" i="2"/>
  <c r="AT14" i="2"/>
  <c r="AS14" i="2"/>
  <c r="AR14" i="2"/>
  <c r="AQ14" i="2"/>
  <c r="AP14" i="2"/>
  <c r="AO14" i="2"/>
  <c r="AN14" i="2"/>
  <c r="AM14" i="2"/>
  <c r="AL14" i="2"/>
  <c r="AT10" i="2"/>
  <c r="AS10" i="2"/>
  <c r="AR10" i="2"/>
  <c r="AQ10" i="2"/>
  <c r="AP10" i="2"/>
  <c r="AO10" i="2"/>
  <c r="AN10" i="2"/>
  <c r="AM10" i="2"/>
  <c r="AL10" i="2"/>
  <c r="AT6" i="2"/>
  <c r="AS6" i="2"/>
  <c r="AR6" i="2"/>
  <c r="AQ6" i="2"/>
  <c r="AO6" i="2"/>
  <c r="AP6" i="2"/>
  <c r="AN6" i="2"/>
  <c r="AM6" i="2"/>
  <c r="AL6" i="2"/>
  <c r="L27" i="2" a="1"/>
  <c r="L27" i="2" s="1"/>
  <c r="BE30" i="2"/>
  <c r="BD30" i="2"/>
  <c r="BC30" i="2"/>
  <c r="BB30" i="2"/>
  <c r="BA30" i="2"/>
  <c r="AZ30" i="2"/>
  <c r="AY30" i="2"/>
  <c r="AX30" i="2"/>
  <c r="AW30" i="2"/>
  <c r="AV30" i="2"/>
  <c r="AU30" i="2"/>
  <c r="AK30" i="2"/>
  <c r="AJ30" i="2"/>
  <c r="AI30" i="2"/>
  <c r="BT30" i="2" s="1"/>
  <c r="AH30" i="2"/>
  <c r="CB30" i="2" s="1"/>
  <c r="CK30" i="2" s="1"/>
  <c r="AG30" i="2"/>
  <c r="CA30" i="2" s="1"/>
  <c r="CJ30" i="2" s="1"/>
  <c r="AF30" i="2"/>
  <c r="BZ30" i="2" s="1"/>
  <c r="CI30" i="2" s="1"/>
  <c r="AE30" i="2"/>
  <c r="BP30" i="2" s="1"/>
  <c r="AD30" i="2"/>
  <c r="BO30" i="2" s="1"/>
  <c r="AC30" i="2"/>
  <c r="BW30" i="2" s="1"/>
  <c r="CF30" i="2" s="1"/>
  <c r="S30" i="2"/>
  <c r="BE26" i="2"/>
  <c r="BD26" i="2"/>
  <c r="BC26" i="2"/>
  <c r="BB26" i="2"/>
  <c r="BA26" i="2"/>
  <c r="AZ26" i="2"/>
  <c r="AY26" i="2"/>
  <c r="AX26" i="2"/>
  <c r="AW26" i="2"/>
  <c r="AV26" i="2"/>
  <c r="AU26" i="2"/>
  <c r="AK26" i="2"/>
  <c r="AJ26" i="2"/>
  <c r="AI26" i="2"/>
  <c r="AH26" i="2"/>
  <c r="CB26" i="2" s="1"/>
  <c r="CK26" i="2" s="1"/>
  <c r="AG26" i="2"/>
  <c r="CA26" i="2" s="1"/>
  <c r="CJ26" i="2" s="1"/>
  <c r="AF26" i="2"/>
  <c r="BZ26" i="2" s="1"/>
  <c r="CI26" i="2" s="1"/>
  <c r="AE26" i="2"/>
  <c r="BY26" i="2" s="1"/>
  <c r="CH26" i="2" s="1"/>
  <c r="AD26" i="2"/>
  <c r="BO26" i="2" s="1"/>
  <c r="AC26" i="2"/>
  <c r="BW26" i="2" s="1"/>
  <c r="CF26" i="2" s="1"/>
  <c r="S26" i="2"/>
  <c r="BE22" i="2"/>
  <c r="BD22" i="2"/>
  <c r="BC22" i="2"/>
  <c r="BB22" i="2"/>
  <c r="BA22" i="2"/>
  <c r="AZ22" i="2"/>
  <c r="AY22" i="2"/>
  <c r="AX22" i="2"/>
  <c r="AW22" i="2"/>
  <c r="AV22" i="2"/>
  <c r="AU22" i="2"/>
  <c r="AK22" i="2"/>
  <c r="AJ22" i="2"/>
  <c r="AI22" i="2"/>
  <c r="CC22" i="2" s="1"/>
  <c r="CL22" i="2" s="1"/>
  <c r="AH22" i="2"/>
  <c r="CB22" i="2" s="1"/>
  <c r="CK22" i="2" s="1"/>
  <c r="AG22" i="2"/>
  <c r="AF22" i="2"/>
  <c r="BZ22" i="2" s="1"/>
  <c r="CI22" i="2" s="1"/>
  <c r="AE22" i="2"/>
  <c r="BP22" i="2" s="1"/>
  <c r="AD22" i="2"/>
  <c r="AC22" i="2"/>
  <c r="BW22" i="2" s="1"/>
  <c r="CF22" i="2" s="1"/>
  <c r="S22" i="2"/>
  <c r="BE18" i="2"/>
  <c r="BD18" i="2"/>
  <c r="BC18" i="2"/>
  <c r="BB18" i="2"/>
  <c r="BA18" i="2"/>
  <c r="AZ18" i="2"/>
  <c r="AY18" i="2"/>
  <c r="AX18" i="2"/>
  <c r="AW18" i="2"/>
  <c r="AV18" i="2"/>
  <c r="AU18" i="2"/>
  <c r="AK18" i="2"/>
  <c r="AJ18" i="2"/>
  <c r="AI18" i="2"/>
  <c r="AH18" i="2"/>
  <c r="AG18" i="2"/>
  <c r="BR18" i="2" s="1"/>
  <c r="AF18" i="2"/>
  <c r="BZ18" i="2" s="1"/>
  <c r="CI18" i="2" s="1"/>
  <c r="AE18" i="2"/>
  <c r="BP18" i="2" s="1"/>
  <c r="AD18" i="2"/>
  <c r="AC18" i="2"/>
  <c r="BW18" i="2" s="1"/>
  <c r="CF18" i="2" s="1"/>
  <c r="S18" i="2"/>
  <c r="BE14" i="2"/>
  <c r="BD14" i="2"/>
  <c r="BC14" i="2"/>
  <c r="BB14" i="2"/>
  <c r="BA14" i="2"/>
  <c r="AZ14" i="2"/>
  <c r="AY14" i="2"/>
  <c r="AX14" i="2"/>
  <c r="AW14" i="2"/>
  <c r="AV14" i="2"/>
  <c r="AU14" i="2"/>
  <c r="AK14" i="2"/>
  <c r="AJ14" i="2"/>
  <c r="AI14" i="2"/>
  <c r="AH14" i="2"/>
  <c r="BS14" i="2" s="1"/>
  <c r="AG14" i="2"/>
  <c r="CA14" i="2" s="1"/>
  <c r="CJ14" i="2" s="1"/>
  <c r="AF14" i="2"/>
  <c r="BZ14" i="2" s="1"/>
  <c r="CI14" i="2" s="1"/>
  <c r="AE14" i="2"/>
  <c r="BP14" i="2" s="1"/>
  <c r="AD14" i="2"/>
  <c r="BX14" i="2" s="1"/>
  <c r="CG14" i="2" s="1"/>
  <c r="AC14" i="2"/>
  <c r="BW14" i="2" s="1"/>
  <c r="CF14" i="2" s="1"/>
  <c r="S14" i="2"/>
  <c r="BE10" i="2"/>
  <c r="BD10" i="2"/>
  <c r="BC10" i="2"/>
  <c r="BB10" i="2"/>
  <c r="BA10" i="2"/>
  <c r="AZ10" i="2"/>
  <c r="AY10" i="2"/>
  <c r="AX10" i="2"/>
  <c r="AW10" i="2"/>
  <c r="AV10" i="2"/>
  <c r="AU10" i="2"/>
  <c r="AK10" i="2"/>
  <c r="AJ10" i="2"/>
  <c r="AI10" i="2"/>
  <c r="BT10" i="2" s="1"/>
  <c r="AH10" i="2"/>
  <c r="CB10" i="2" s="1"/>
  <c r="CK10" i="2" s="1"/>
  <c r="AG10" i="2"/>
  <c r="CA10" i="2" s="1"/>
  <c r="CJ10" i="2" s="1"/>
  <c r="AF10" i="2"/>
  <c r="AE10" i="2"/>
  <c r="BP10" i="2" s="1"/>
  <c r="AD10" i="2"/>
  <c r="BX10" i="2" s="1"/>
  <c r="CG10" i="2" s="1"/>
  <c r="AC10" i="2"/>
  <c r="BW10" i="2" s="1"/>
  <c r="CF10" i="2" s="1"/>
  <c r="S10" i="2"/>
  <c r="BE6" i="2"/>
  <c r="BD6" i="2"/>
  <c r="BC6" i="2"/>
  <c r="AK6" i="2"/>
  <c r="AW6" i="2"/>
  <c r="AE6" i="2"/>
  <c r="BY6" i="2" s="1"/>
  <c r="CH6" i="2" s="1"/>
  <c r="AC6" i="2"/>
  <c r="BB6" i="2"/>
  <c r="BA6" i="2"/>
  <c r="AZ6" i="2"/>
  <c r="AY6" i="2"/>
  <c r="AX6" i="2"/>
  <c r="AV6" i="2"/>
  <c r="AU6" i="2"/>
  <c r="AJ6" i="2"/>
  <c r="AI6" i="2"/>
  <c r="BT6" i="2" s="1"/>
  <c r="AH6" i="2"/>
  <c r="BS6" i="2" s="1"/>
  <c r="AG6" i="2"/>
  <c r="CA6" i="2" s="1"/>
  <c r="CJ6" i="2" s="1"/>
  <c r="AF6" i="2"/>
  <c r="BZ6" i="2" s="1"/>
  <c r="CI6" i="2" s="1"/>
  <c r="AD6" i="2"/>
  <c r="BO6" i="2" s="1"/>
  <c r="M32" i="2" a="1"/>
  <c r="M31" i="2" a="1"/>
  <c r="M27" i="2" a="1"/>
  <c r="L15" i="2" a="1"/>
  <c r="O31" i="2" a="1"/>
  <c r="H16" i="2" a="1"/>
  <c r="H15" i="2" a="1"/>
  <c r="I12" i="2" a="1"/>
  <c r="I11" i="2" a="1"/>
  <c r="N28" i="2" a="1"/>
  <c r="N27" i="2" a="1"/>
  <c r="H28" i="2" a="1"/>
  <c r="H27" i="2" a="1"/>
  <c r="I19" i="2" a="1"/>
  <c r="I20" i="2" a="1"/>
  <c r="M16" i="2" a="1"/>
  <c r="M15" i="2" a="1"/>
  <c r="I31" i="2" a="1"/>
  <c r="I32" i="2" a="1"/>
  <c r="O27" i="2" a="1"/>
  <c r="M20" i="2" a="1"/>
  <c r="O20" i="2" a="1"/>
  <c r="O19" i="2" a="1"/>
  <c r="N19" i="2" a="1"/>
  <c r="N20" i="2" a="1"/>
  <c r="M19" i="2" a="1"/>
  <c r="M11" i="2" a="1"/>
  <c r="M12" i="2" a="1"/>
  <c r="O7" i="2" a="1"/>
  <c r="O8" i="2" a="1"/>
  <c r="N7" i="2" a="1"/>
  <c r="N8" i="2" a="1"/>
  <c r="H32" i="2" a="1"/>
  <c r="H31" i="2" a="1"/>
  <c r="O15" i="2" a="1"/>
  <c r="J27" i="2" a="1"/>
  <c r="K23" i="2" a="1"/>
  <c r="N31" i="2" a="1"/>
  <c r="G32" i="2" a="1"/>
  <c r="K20" i="2" a="1"/>
  <c r="L23" i="2" a="1"/>
  <c r="I23" i="2" a="1"/>
  <c r="G23" i="2" a="1"/>
  <c r="K19" i="2" a="1"/>
  <c r="K31" i="2" a="1"/>
  <c r="J31" i="2" a="1"/>
  <c r="I27" i="2" a="1"/>
  <c r="K27" i="2" a="1"/>
  <c r="G28" i="2" a="1"/>
  <c r="G31" i="2" a="1"/>
  <c r="O23" i="2" a="1"/>
  <c r="J23" i="2" a="1"/>
  <c r="I24" i="2" a="1"/>
  <c r="L31" i="2" a="1"/>
  <c r="K32" i="2" a="1"/>
  <c r="J32" i="2" a="1"/>
  <c r="I28" i="2" a="1"/>
  <c r="O16" i="2" a="1"/>
  <c r="J28" i="2" a="1"/>
  <c r="K28" i="2" a="1"/>
  <c r="G27" i="2" a="1"/>
  <c r="N23" i="2" a="1"/>
  <c r="J24" i="2" a="1"/>
  <c r="G24" i="2" a="1"/>
  <c r="M23" i="2" a="1"/>
  <c r="O11" i="2" a="1"/>
  <c r="O12" i="2" a="1"/>
  <c r="N12" i="2" a="1"/>
  <c r="N11" i="2" a="1"/>
  <c r="L11" i="2" a="1"/>
  <c r="L12" i="2" a="1"/>
  <c r="K7" i="2" a="1"/>
  <c r="K8" i="2" a="1"/>
  <c r="H8" i="2" a="1"/>
  <c r="H7" i="2" a="1"/>
  <c r="L19" i="2" a="1"/>
  <c r="L20" i="2" a="1"/>
  <c r="J20" i="2" a="1"/>
  <c r="J19" i="2" a="1"/>
  <c r="G19" i="2" a="1"/>
  <c r="G20" i="2" a="1"/>
  <c r="N16" i="2" a="1"/>
  <c r="N15" i="2" a="1"/>
  <c r="K15" i="2" a="1"/>
  <c r="K16" i="2" a="1"/>
  <c r="J16" i="2" a="1"/>
  <c r="J15" i="2" a="1"/>
  <c r="I16" i="2" a="1"/>
  <c r="I15" i="2" a="1"/>
  <c r="G15" i="2" a="1"/>
  <c r="G16" i="2" a="1"/>
  <c r="L8" i="2" a="1"/>
  <c r="K12" i="2" a="1"/>
  <c r="J7" i="2" a="1"/>
  <c r="M7" i="2" a="1"/>
  <c r="K11" i="2" a="1"/>
  <c r="I7" i="2" a="1"/>
  <c r="G7" i="2" a="1"/>
  <c r="H11" i="2" a="1"/>
  <c r="L7" i="2" a="1"/>
  <c r="J11" i="2" a="1"/>
  <c r="I8" i="2" a="1"/>
  <c r="J12" i="2" a="1"/>
  <c r="H12" i="2" a="1"/>
  <c r="G8" i="2" a="1"/>
  <c r="G12" i="2" a="1"/>
  <c r="G11" i="2" a="1"/>
  <c r="M8" i="2" a="1"/>
  <c r="Z14" i="2" a="1"/>
  <c r="AA6" i="2" a="1"/>
  <c r="W30" i="2" a="1"/>
  <c r="T22" i="2" a="1"/>
  <c r="Z18" i="2" a="1"/>
  <c r="Y10" i="2" a="1"/>
  <c r="BK30" i="2" a="1"/>
  <c r="V30" i="2" a="1"/>
  <c r="AB22" i="2" a="1"/>
  <c r="BJ10" i="2" a="1"/>
  <c r="T18" i="2" a="1"/>
  <c r="AA30" i="2" a="1"/>
  <c r="BJ18" i="2" a="1"/>
  <c r="BK18" i="2" a="1"/>
  <c r="BH18" i="2" a="1"/>
  <c r="BI18" i="2" a="1"/>
  <c r="BI30" i="2" a="1"/>
  <c r="V14" i="2" a="1"/>
  <c r="BJ22" i="2" a="1"/>
  <c r="BI26" i="2" a="1"/>
  <c r="AA18" i="2" a="1"/>
  <c r="Z22" i="2" a="1"/>
  <c r="T6" i="2" a="1"/>
  <c r="Y22" i="2" a="1"/>
  <c r="AA22" i="2" a="1"/>
  <c r="W18" i="2" a="1"/>
  <c r="AB14" i="2" a="1"/>
  <c r="V6" i="2" a="1"/>
  <c r="Z30" i="2" a="1"/>
  <c r="Y30" i="2" a="1"/>
  <c r="BI10" i="2" a="1"/>
  <c r="U14" i="2" a="1"/>
  <c r="Z6" i="2" a="1"/>
  <c r="U10" i="2" a="1"/>
  <c r="T26" i="2" a="1"/>
  <c r="BJ14" i="2" a="1"/>
  <c r="BH6" i="2" a="1"/>
  <c r="W26" i="2" a="1"/>
  <c r="BJ30" i="2" a="1"/>
  <c r="Y26" i="2" a="1"/>
  <c r="BH26" i="2" a="1"/>
  <c r="BH10" i="2" a="1"/>
  <c r="W10" i="2" a="1"/>
  <c r="X22" i="2" a="1"/>
  <c r="BK26" i="2" a="1"/>
  <c r="AB26" i="2" a="1"/>
  <c r="X6" i="2" a="1"/>
  <c r="AA26" i="2" a="1"/>
  <c r="BJ6" i="2" a="1"/>
  <c r="BI6" i="2" a="1"/>
  <c r="AB6" i="2" a="1"/>
  <c r="BH14" i="2" a="1"/>
  <c r="BH22" i="2" a="1"/>
  <c r="V18" i="2" a="1"/>
  <c r="V26" i="2" a="1"/>
  <c r="AA10" i="2" a="1"/>
  <c r="BJ26" i="2" a="1"/>
  <c r="BK6" i="2" a="1"/>
  <c r="U26" i="2" a="1"/>
  <c r="U18" i="2" a="1"/>
  <c r="Y18" i="2" a="1"/>
  <c r="Z26" i="2" a="1"/>
  <c r="Y6" i="2" a="1"/>
  <c r="BI14" i="2" a="1"/>
  <c r="BH30" i="2" a="1"/>
  <c r="W6" i="2" a="1"/>
  <c r="V22" i="2" a="1"/>
  <c r="AA14" i="2" a="1"/>
  <c r="W22" i="2" a="1"/>
  <c r="BI22" i="2" a="1"/>
  <c r="AB18" i="2" a="1"/>
  <c r="BK14" i="2" a="1"/>
  <c r="BK10" i="2" a="1"/>
  <c r="U6" i="2" a="1"/>
  <c r="U30" i="2" a="1"/>
  <c r="BK22" i="2" a="1"/>
  <c r="Y14" i="2" a="1"/>
  <c r="D5" i="21" l="1"/>
  <c r="P6" i="21" s="1"/>
  <c r="CS6" i="19"/>
  <c r="CY6" i="19" s="1"/>
  <c r="CW6" i="19"/>
  <c r="DA6" i="19" s="1"/>
  <c r="D29" i="19"/>
  <c r="P31" i="19" s="1"/>
  <c r="P30" i="19"/>
  <c r="Q31" i="19"/>
  <c r="DB26" i="19"/>
  <c r="DC26" i="19" s="1"/>
  <c r="D25" i="19"/>
  <c r="CS22" i="19"/>
  <c r="CY22" i="19" s="1"/>
  <c r="CW22" i="19"/>
  <c r="DA22" i="19" s="1"/>
  <c r="CR22" i="19"/>
  <c r="CX22" i="19" s="1"/>
  <c r="CT22" i="19"/>
  <c r="D21" i="19"/>
  <c r="CR14" i="21"/>
  <c r="CX14" i="21" s="1"/>
  <c r="D13" i="21"/>
  <c r="CT14" i="21"/>
  <c r="D9" i="21"/>
  <c r="CT18" i="21"/>
  <c r="CU18" i="21" s="1"/>
  <c r="CZ18" i="21" s="1"/>
  <c r="D17" i="21"/>
  <c r="CS10" i="21"/>
  <c r="CY10" i="21" s="1"/>
  <c r="CR6" i="21"/>
  <c r="CX6" i="21" s="1"/>
  <c r="CR18" i="21"/>
  <c r="CX18" i="21" s="1"/>
  <c r="DB18" i="21" s="1"/>
  <c r="CR10" i="21"/>
  <c r="CX10" i="21" s="1"/>
  <c r="CR18" i="19"/>
  <c r="CX18" i="19" s="1"/>
  <c r="D17" i="19"/>
  <c r="P19" i="19" s="1"/>
  <c r="CR14" i="19"/>
  <c r="CX14" i="19" s="1"/>
  <c r="D13" i="19"/>
  <c r="E13" i="19" s="1"/>
  <c r="D9" i="19"/>
  <c r="D5" i="19"/>
  <c r="CS10" i="19"/>
  <c r="CY10" i="19" s="1"/>
  <c r="CR10" i="19"/>
  <c r="CX10" i="19" s="1"/>
  <c r="CW10" i="19"/>
  <c r="DA10" i="19" s="1"/>
  <c r="CR6" i="19"/>
  <c r="CX6" i="19" s="1"/>
  <c r="CT6" i="19"/>
  <c r="CU18" i="19" s="1"/>
  <c r="CZ18" i="19" s="1"/>
  <c r="M23" i="2"/>
  <c r="BH30" i="2"/>
  <c r="BI30" i="2"/>
  <c r="CQ30" i="2" s="1"/>
  <c r="BJ30" i="2"/>
  <c r="BK30" i="2"/>
  <c r="CD30" i="2"/>
  <c r="CM30" i="2" s="1"/>
  <c r="CE30" i="2"/>
  <c r="CN30" i="2" s="1"/>
  <c r="K20" i="2"/>
  <c r="M20" i="2"/>
  <c r="L23" i="2"/>
  <c r="M19" i="2"/>
  <c r="O27" i="2"/>
  <c r="O23" i="2"/>
  <c r="N23" i="2"/>
  <c r="K23" i="2"/>
  <c r="BH22" i="2"/>
  <c r="BI22" i="2"/>
  <c r="CQ22" i="2" s="1"/>
  <c r="BJ22" i="2"/>
  <c r="BK22" i="2"/>
  <c r="BU22" i="2"/>
  <c r="CE22" i="2"/>
  <c r="CN22" i="2" s="1"/>
  <c r="K19" i="2"/>
  <c r="M16" i="2"/>
  <c r="M11" i="2"/>
  <c r="M12" i="2"/>
  <c r="M15" i="2"/>
  <c r="BJ6" i="2"/>
  <c r="M27" i="2"/>
  <c r="BK26" i="2"/>
  <c r="BI26" i="2"/>
  <c r="CQ26" i="2" s="1"/>
  <c r="BH26" i="2"/>
  <c r="CP26" i="2" s="1"/>
  <c r="BJ26" i="2"/>
  <c r="CE26" i="2"/>
  <c r="CN26" i="2" s="1"/>
  <c r="CD26" i="2"/>
  <c r="CM26" i="2" s="1"/>
  <c r="O20" i="2"/>
  <c r="I16" i="2"/>
  <c r="N12" i="2"/>
  <c r="BJ10" i="2"/>
  <c r="O11" i="2"/>
  <c r="N11" i="2"/>
  <c r="BK10" i="2"/>
  <c r="O12" i="2"/>
  <c r="L11" i="2"/>
  <c r="L12" i="2"/>
  <c r="O19" i="2"/>
  <c r="BJ18" i="2"/>
  <c r="BI18" i="2"/>
  <c r="CQ18" i="2" s="1"/>
  <c r="BK18" i="2"/>
  <c r="BH18" i="2"/>
  <c r="CD18" i="2"/>
  <c r="CM18" i="2" s="1"/>
  <c r="CE18" i="2"/>
  <c r="CN18" i="2" s="1"/>
  <c r="BH14" i="2"/>
  <c r="CP14" i="2" s="1"/>
  <c r="BI14" i="2"/>
  <c r="CQ14" i="2" s="1"/>
  <c r="BJ14" i="2"/>
  <c r="BK14" i="2"/>
  <c r="CD14" i="2"/>
  <c r="CM14" i="2" s="1"/>
  <c r="CE14" i="2"/>
  <c r="CN14" i="2" s="1"/>
  <c r="BH10" i="2"/>
  <c r="CP10" i="2" s="1"/>
  <c r="BI10" i="2"/>
  <c r="CQ10" i="2" s="1"/>
  <c r="CE10" i="2"/>
  <c r="CN10" i="2" s="1"/>
  <c r="BU10" i="2"/>
  <c r="BK6" i="2"/>
  <c r="CE6" i="2"/>
  <c r="CN6" i="2" s="1"/>
  <c r="BU6" i="2"/>
  <c r="O31" i="2"/>
  <c r="N31" i="2"/>
  <c r="H32" i="2"/>
  <c r="H28" i="2"/>
  <c r="K16" i="2"/>
  <c r="K28" i="2"/>
  <c r="K27" i="2"/>
  <c r="I12" i="2"/>
  <c r="I11" i="2"/>
  <c r="H27" i="2"/>
  <c r="I28" i="2"/>
  <c r="G28" i="2"/>
  <c r="J28" i="2"/>
  <c r="N28" i="2"/>
  <c r="BX18" i="2"/>
  <c r="CG18" i="2" s="1"/>
  <c r="BX22" i="2"/>
  <c r="CG22" i="2" s="1"/>
  <c r="J16" i="2"/>
  <c r="H16" i="2"/>
  <c r="N16" i="2"/>
  <c r="O16" i="2"/>
  <c r="I32" i="2"/>
  <c r="J32" i="2"/>
  <c r="K32" i="2"/>
  <c r="G16" i="2"/>
  <c r="M32" i="2"/>
  <c r="BI6" i="2"/>
  <c r="O15" i="2"/>
  <c r="N15" i="2"/>
  <c r="M31" i="2"/>
  <c r="I31" i="2"/>
  <c r="G12" i="2"/>
  <c r="H12" i="2"/>
  <c r="K11" i="2"/>
  <c r="J11" i="2"/>
  <c r="J12" i="2"/>
  <c r="K12" i="2"/>
  <c r="G11" i="2"/>
  <c r="H11" i="2"/>
  <c r="M8" i="2"/>
  <c r="BN6" i="2"/>
  <c r="BW6" i="2"/>
  <c r="CF6" i="2" s="1"/>
  <c r="G24" i="2"/>
  <c r="I20" i="2"/>
  <c r="I24" i="2"/>
  <c r="G32" i="2"/>
  <c r="J24" i="2"/>
  <c r="I8" i="2"/>
  <c r="I19" i="2"/>
  <c r="L20" i="2"/>
  <c r="L19" i="2"/>
  <c r="G20" i="2"/>
  <c r="G19" i="2"/>
  <c r="J20" i="2"/>
  <c r="N20" i="2"/>
  <c r="L15" i="2"/>
  <c r="N8" i="2"/>
  <c r="O8" i="2"/>
  <c r="H8" i="2"/>
  <c r="K8" i="2"/>
  <c r="L8" i="2"/>
  <c r="G8" i="2"/>
  <c r="J23" i="2"/>
  <c r="I23" i="2"/>
  <c r="G23" i="2"/>
  <c r="N19" i="2"/>
  <c r="J19" i="2"/>
  <c r="H15" i="2"/>
  <c r="O7" i="2"/>
  <c r="G7" i="2"/>
  <c r="K15" i="2"/>
  <c r="J15" i="2"/>
  <c r="I15" i="2"/>
  <c r="G15" i="2"/>
  <c r="N7" i="2"/>
  <c r="H7" i="2"/>
  <c r="H31" i="2"/>
  <c r="L31" i="2"/>
  <c r="J31" i="2"/>
  <c r="G31" i="2"/>
  <c r="K31" i="2"/>
  <c r="I27" i="2"/>
  <c r="J27" i="2"/>
  <c r="N27" i="2"/>
  <c r="G27" i="2"/>
  <c r="J7" i="2"/>
  <c r="K7" i="2"/>
  <c r="M7" i="2"/>
  <c r="I7" i="2"/>
  <c r="L7" i="2"/>
  <c r="BQ18" i="2"/>
  <c r="BQ14" i="2"/>
  <c r="BY14" i="2"/>
  <c r="CH14" i="2" s="1"/>
  <c r="BV6" i="2"/>
  <c r="CD6" i="2"/>
  <c r="CM6" i="2" s="1"/>
  <c r="CC6" i="2"/>
  <c r="CL6" i="2" s="1"/>
  <c r="BX6" i="2"/>
  <c r="CG6" i="2" s="1"/>
  <c r="BP26" i="2"/>
  <c r="BX30" i="2"/>
  <c r="CG30" i="2" s="1"/>
  <c r="CB6" i="2"/>
  <c r="CK6" i="2" s="1"/>
  <c r="BV22" i="2"/>
  <c r="BS26" i="2"/>
  <c r="BY10" i="2"/>
  <c r="CH10" i="2" s="1"/>
  <c r="BQ30" i="2"/>
  <c r="BU30" i="2"/>
  <c r="BY30" i="2"/>
  <c r="CH30" i="2" s="1"/>
  <c r="CC30" i="2"/>
  <c r="CL30" i="2" s="1"/>
  <c r="BX26" i="2"/>
  <c r="CG26" i="2" s="1"/>
  <c r="BQ26" i="2"/>
  <c r="BN22" i="2"/>
  <c r="BQ22" i="2"/>
  <c r="BS22" i="2"/>
  <c r="CD22" i="2"/>
  <c r="CM22" i="2" s="1"/>
  <c r="BY18" i="2"/>
  <c r="CH18" i="2" s="1"/>
  <c r="CD10" i="2"/>
  <c r="CM10" i="2" s="1"/>
  <c r="CC10" i="2"/>
  <c r="CL10" i="2" s="1"/>
  <c r="W30" i="2"/>
  <c r="AA30" i="2"/>
  <c r="U30" i="2"/>
  <c r="CV30" i="2" s="1"/>
  <c r="Y30" i="2"/>
  <c r="V30" i="2"/>
  <c r="Z30" i="2"/>
  <c r="BR30" i="2"/>
  <c r="BS30" i="2"/>
  <c r="BN30" i="2"/>
  <c r="BV30" i="2"/>
  <c r="Z26" i="2"/>
  <c r="W26" i="2"/>
  <c r="AA26" i="2"/>
  <c r="T26" i="2"/>
  <c r="AB26" i="2"/>
  <c r="U26" i="2"/>
  <c r="CV26" i="2" s="1"/>
  <c r="Y26" i="2"/>
  <c r="V26" i="2"/>
  <c r="BR26" i="2"/>
  <c r="BT26" i="2"/>
  <c r="BU26" i="2"/>
  <c r="CC26" i="2"/>
  <c r="CL26" i="2" s="1"/>
  <c r="BN26" i="2"/>
  <c r="BV26" i="2"/>
  <c r="X22" i="2"/>
  <c r="W22" i="2"/>
  <c r="AA22" i="2"/>
  <c r="T22" i="2"/>
  <c r="AB22" i="2"/>
  <c r="V22" i="2"/>
  <c r="Z22" i="2"/>
  <c r="Y22" i="2"/>
  <c r="BY22" i="2"/>
  <c r="CH22" i="2" s="1"/>
  <c r="BR22" i="2"/>
  <c r="CA22" i="2"/>
  <c r="CJ22" i="2" s="1"/>
  <c r="BT22" i="2"/>
  <c r="BO22" i="2"/>
  <c r="Y18" i="2"/>
  <c r="Z18" i="2"/>
  <c r="W18" i="2"/>
  <c r="AA18" i="2"/>
  <c r="T18" i="2"/>
  <c r="AB18" i="2"/>
  <c r="U18" i="2"/>
  <c r="CV18" i="2" s="1"/>
  <c r="V18" i="2"/>
  <c r="BS18" i="2"/>
  <c r="CA18" i="2"/>
  <c r="CJ18" i="2" s="1"/>
  <c r="BT18" i="2"/>
  <c r="CB18" i="2"/>
  <c r="CK18" i="2" s="1"/>
  <c r="BU18" i="2"/>
  <c r="CC18" i="2"/>
  <c r="CL18" i="2" s="1"/>
  <c r="BN18" i="2"/>
  <c r="BV18" i="2"/>
  <c r="BO18" i="2"/>
  <c r="Y14" i="2"/>
  <c r="Z14" i="2"/>
  <c r="AA14" i="2"/>
  <c r="U14" i="2"/>
  <c r="CV14" i="2" s="1"/>
  <c r="AB14" i="2"/>
  <c r="V14" i="2"/>
  <c r="BR14" i="2"/>
  <c r="BT14" i="2"/>
  <c r="CB14" i="2"/>
  <c r="CK14" i="2" s="1"/>
  <c r="BU14" i="2"/>
  <c r="CC14" i="2"/>
  <c r="CL14" i="2" s="1"/>
  <c r="BN14" i="2"/>
  <c r="BV14" i="2"/>
  <c r="BO14" i="2"/>
  <c r="W10" i="2"/>
  <c r="U10" i="2"/>
  <c r="CV10" i="2" s="1"/>
  <c r="AA10" i="2"/>
  <c r="Y10" i="2"/>
  <c r="BQ10" i="2"/>
  <c r="BR10" i="2"/>
  <c r="BZ10" i="2"/>
  <c r="CI10" i="2" s="1"/>
  <c r="BS10" i="2"/>
  <c r="BN10" i="2"/>
  <c r="BV10" i="2"/>
  <c r="BO10" i="2"/>
  <c r="BR6" i="2"/>
  <c r="BQ6" i="2"/>
  <c r="BP6" i="2"/>
  <c r="BH6" i="2"/>
  <c r="CP6" i="2" s="1"/>
  <c r="AB6" i="2"/>
  <c r="AA6" i="2"/>
  <c r="Z6" i="2"/>
  <c r="Y6" i="2"/>
  <c r="X6" i="2"/>
  <c r="V6" i="2"/>
  <c r="W6" i="2"/>
  <c r="U6" i="2"/>
  <c r="CV6" i="2" s="1"/>
  <c r="T6" i="2"/>
  <c r="H24" i="2" a="1"/>
  <c r="H23" i="2" a="1"/>
  <c r="L24" i="2" a="1"/>
  <c r="O24" i="2" a="1"/>
  <c r="M24" i="2" a="1"/>
  <c r="L32" i="2" a="1"/>
  <c r="K24" i="2" a="1"/>
  <c r="N24" i="2" a="1"/>
  <c r="N32" i="2" a="1"/>
  <c r="H19" i="2" a="1"/>
  <c r="H20" i="2" a="1"/>
  <c r="J8" i="2" a="1"/>
  <c r="U22" i="2" a="1"/>
  <c r="AB30" i="2" a="1"/>
  <c r="X10" i="2" a="1"/>
  <c r="AB10" i="2" a="1"/>
  <c r="Z10" i="2" a="1"/>
  <c r="X30" i="2" a="1"/>
  <c r="T10" i="2" a="1"/>
  <c r="V10" i="2" a="1"/>
  <c r="W14" i="2" a="1"/>
  <c r="X18" i="2" a="1"/>
  <c r="X14" i="2" a="1"/>
  <c r="T14" i="2" a="1"/>
  <c r="T30" i="2" a="1"/>
  <c r="X26" i="2" a="1"/>
  <c r="P7" i="21" l="1"/>
  <c r="Q7" i="21" s="1"/>
  <c r="E29" i="19"/>
  <c r="P26" i="19"/>
  <c r="Q27" i="19"/>
  <c r="P27" i="19"/>
  <c r="E25" i="19"/>
  <c r="CU22" i="19"/>
  <c r="CZ22" i="19" s="1"/>
  <c r="DB22" i="19" s="1"/>
  <c r="DC22" i="19" s="1"/>
  <c r="P23" i="19"/>
  <c r="Q23" i="19" s="1"/>
  <c r="P22" i="19"/>
  <c r="E21" i="19"/>
  <c r="CU14" i="21"/>
  <c r="CZ14" i="21" s="1"/>
  <c r="DB14" i="21" s="1"/>
  <c r="Q19" i="21"/>
  <c r="P19" i="21"/>
  <c r="P18" i="21"/>
  <c r="E17" i="21"/>
  <c r="CU6" i="21"/>
  <c r="CZ6" i="21" s="1"/>
  <c r="DB6" i="21" s="1"/>
  <c r="P11" i="21"/>
  <c r="Q11" i="21" s="1"/>
  <c r="P10" i="21"/>
  <c r="E9" i="21"/>
  <c r="DB18" i="19"/>
  <c r="DC18" i="19" s="1"/>
  <c r="P15" i="21"/>
  <c r="Q15" i="21" s="1"/>
  <c r="P14" i="21"/>
  <c r="E13" i="21"/>
  <c r="CU10" i="21"/>
  <c r="CZ10" i="21" s="1"/>
  <c r="DB10" i="21" s="1"/>
  <c r="P6" i="19"/>
  <c r="P18" i="19"/>
  <c r="E17" i="19"/>
  <c r="Q19" i="19"/>
  <c r="CU6" i="19"/>
  <c r="CZ6" i="19" s="1"/>
  <c r="DB6" i="19" s="1"/>
  <c r="CU14" i="19"/>
  <c r="CZ14" i="19" s="1"/>
  <c r="DB14" i="19" s="1"/>
  <c r="DC14" i="19" s="1"/>
  <c r="P14" i="19"/>
  <c r="P15" i="19"/>
  <c r="Q15" i="19" s="1"/>
  <c r="P11" i="19"/>
  <c r="Q11" i="19" s="1"/>
  <c r="P10" i="19"/>
  <c r="P7" i="19"/>
  <c r="Q7" i="19" s="1"/>
  <c r="CU10" i="19"/>
  <c r="CZ10" i="19" s="1"/>
  <c r="DB10" i="19" s="1"/>
  <c r="DC10" i="19" s="1"/>
  <c r="E9" i="19"/>
  <c r="J8" i="2"/>
  <c r="N32" i="2"/>
  <c r="N24" i="2"/>
  <c r="K24" i="2"/>
  <c r="Z10" i="2"/>
  <c r="L32" i="2"/>
  <c r="M24" i="2"/>
  <c r="T14" i="2"/>
  <c r="V10" i="2"/>
  <c r="O24" i="2"/>
  <c r="L24" i="2"/>
  <c r="W14" i="2"/>
  <c r="BL30" i="2"/>
  <c r="BM30" i="2"/>
  <c r="CP30" i="2"/>
  <c r="BM26" i="2"/>
  <c r="BM22" i="2"/>
  <c r="BL22" i="2"/>
  <c r="CP22" i="2"/>
  <c r="BL26" i="2"/>
  <c r="BM10" i="2"/>
  <c r="BM14" i="2"/>
  <c r="BL18" i="2"/>
  <c r="BM18" i="2"/>
  <c r="CP18" i="2"/>
  <c r="BL14" i="2"/>
  <c r="BL10" i="2"/>
  <c r="BM6" i="2"/>
  <c r="CQ6" i="2"/>
  <c r="CT26" i="2"/>
  <c r="CT22" i="2"/>
  <c r="CT18" i="2"/>
  <c r="CT6" i="2"/>
  <c r="CR26" i="2"/>
  <c r="CX26" i="2" s="1"/>
  <c r="H24" i="2"/>
  <c r="H19" i="2"/>
  <c r="H20" i="2"/>
  <c r="H23" i="2"/>
  <c r="BL6" i="2"/>
  <c r="AB30" i="2"/>
  <c r="X30" i="2"/>
  <c r="T30" i="2"/>
  <c r="X26" i="2"/>
  <c r="U22" i="2"/>
  <c r="X18" i="2"/>
  <c r="X14" i="2"/>
  <c r="AB10" i="2"/>
  <c r="X10" i="2"/>
  <c r="T10" i="2"/>
  <c r="E5" i="21" l="1"/>
  <c r="DC6" i="21"/>
  <c r="DC6" i="19"/>
  <c r="E5" i="19" s="1"/>
  <c r="CT14" i="2"/>
  <c r="D13" i="2"/>
  <c r="P14" i="2" s="1"/>
  <c r="CS30" i="2"/>
  <c r="CY30" i="2" s="1"/>
  <c r="CS26" i="2"/>
  <c r="CY26" i="2" s="1"/>
  <c r="CR30" i="2"/>
  <c r="CX30" i="2" s="1"/>
  <c r="D29" i="2"/>
  <c r="P30" i="2" s="1"/>
  <c r="D25" i="2"/>
  <c r="P26" i="2" s="1"/>
  <c r="CR22" i="2"/>
  <c r="CX22" i="2" s="1"/>
  <c r="CS18" i="2"/>
  <c r="CY18" i="2" s="1"/>
  <c r="CS22" i="2"/>
  <c r="CY22" i="2" s="1"/>
  <c r="CV22" i="2"/>
  <c r="CW30" i="2" s="1"/>
  <c r="DA30" i="2" s="1"/>
  <c r="D21" i="2"/>
  <c r="P22" i="2" s="1"/>
  <c r="CS10" i="2"/>
  <c r="CY10" i="2" s="1"/>
  <c r="CR18" i="2"/>
  <c r="CX18" i="2" s="1"/>
  <c r="D17" i="2"/>
  <c r="P18" i="2" s="1"/>
  <c r="CR14" i="2"/>
  <c r="CX14" i="2" s="1"/>
  <c r="CS14" i="2"/>
  <c r="CY14" i="2" s="1"/>
  <c r="CS6" i="2"/>
  <c r="CY6" i="2" s="1"/>
  <c r="CR6" i="2"/>
  <c r="CX6" i="2" s="1"/>
  <c r="CR10" i="2"/>
  <c r="CX10" i="2" s="1"/>
  <c r="D9" i="2"/>
  <c r="P10" i="2" s="1"/>
  <c r="D5" i="2"/>
  <c r="P6" i="2" s="1"/>
  <c r="CT30" i="2"/>
  <c r="CT10" i="2"/>
  <c r="CW26" i="2"/>
  <c r="DA26" i="2" s="1"/>
  <c r="CW14" i="2"/>
  <c r="DA14" i="2" s="1"/>
  <c r="CW18" i="2" l="1"/>
  <c r="DA18" i="2" s="1"/>
  <c r="CW22" i="2"/>
  <c r="DA22" i="2" s="1"/>
  <c r="CW10" i="2"/>
  <c r="DA10" i="2" s="1"/>
  <c r="CW6" i="2"/>
  <c r="DA6" i="2" s="1"/>
  <c r="CU10" i="2"/>
  <c r="CZ10" i="2" s="1"/>
  <c r="CU26" i="2"/>
  <c r="CZ26" i="2" s="1"/>
  <c r="DB26" i="2" s="1"/>
  <c r="CU18" i="2"/>
  <c r="CZ18" i="2" s="1"/>
  <c r="CU22" i="2"/>
  <c r="CZ22" i="2" s="1"/>
  <c r="DB22" i="2" s="1"/>
  <c r="DC22" i="2" s="1"/>
  <c r="CU30" i="2"/>
  <c r="CZ30" i="2" s="1"/>
  <c r="DB30" i="2" s="1"/>
  <c r="CU14" i="2"/>
  <c r="CZ14" i="2" s="1"/>
  <c r="DB14" i="2" s="1"/>
  <c r="DC14" i="2" s="1"/>
  <c r="P27" i="2"/>
  <c r="Q27" i="2" s="1"/>
  <c r="CU6" i="2"/>
  <c r="P19" i="2"/>
  <c r="Q19" i="2" s="1"/>
  <c r="P23" i="2"/>
  <c r="Q23" i="2" s="1"/>
  <c r="P15" i="2"/>
  <c r="Q15" i="2" s="1"/>
  <c r="P31" i="2"/>
  <c r="Q31" i="2" s="1"/>
  <c r="P11" i="2"/>
  <c r="Q11" i="2" s="1"/>
  <c r="P7" i="2"/>
  <c r="Q7" i="2" s="1"/>
  <c r="DB18" i="2" l="1"/>
  <c r="DC18" i="2" s="1"/>
  <c r="E17" i="2" s="1"/>
  <c r="DB10" i="2"/>
  <c r="DC10" i="2" s="1"/>
  <c r="E9" i="2" s="1"/>
  <c r="DC30" i="2"/>
  <c r="E29" i="2" s="1"/>
  <c r="DC26" i="2"/>
  <c r="E25" i="2" s="1"/>
  <c r="CZ6" i="2"/>
  <c r="DB6" i="2" s="1"/>
  <c r="E21" i="2"/>
  <c r="E13" i="2"/>
  <c r="DC6" i="2" l="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Lamontagne</author>
  </authors>
  <commentList>
    <comment ref="M17" authorId="0" shapeId="0" xr:uid="{4C7B3A02-07D0-4807-9ED3-90D8C0476A97}">
      <text>
        <r>
          <rPr>
            <b/>
            <sz val="9"/>
            <color indexed="81"/>
            <rFont val="Tahoma"/>
            <family val="2"/>
          </rPr>
          <t>Jessica Lamontagne:</t>
        </r>
        <r>
          <rPr>
            <sz val="9"/>
            <color indexed="81"/>
            <rFont val="Tahoma"/>
            <family val="2"/>
          </rPr>
          <t xml:space="preserve">
Leave blank, exception. Can be declared twice in one acro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<sst xmlns="http://schemas.openxmlformats.org/spreadsheetml/2006/main" count="2167" uniqueCount="854">
  <si>
    <t>HOW TO USE THE CALCULATOR</t>
  </si>
  <si>
    <t>**If there is a discrepency between this calculator and the acrobatics catalogue, the numbers and descriptions found in the catalogue will always prevail**</t>
  </si>
  <si>
    <t>To calculate the degree of difficulty of your acrobatics (see screenshots below):</t>
  </si>
  <si>
    <r>
      <rPr>
        <b/>
        <sz val="12"/>
        <color theme="1"/>
        <rFont val="Arial"/>
        <family val="2"/>
      </rPr>
      <t>Step 1:</t>
    </r>
    <r>
      <rPr>
        <sz val="12"/>
        <color theme="1"/>
        <rFont val="Arial"/>
        <family val="2"/>
      </rPr>
      <t xml:space="preserve"> Go to the tab called "ACRO CALCULATOR"</t>
    </r>
  </si>
  <si>
    <r>
      <rPr>
        <b/>
        <sz val="12"/>
        <color rgb="FF000000"/>
        <rFont val="Arial"/>
        <family val="2"/>
      </rPr>
      <t>Step 2</t>
    </r>
    <r>
      <rPr>
        <sz val="12"/>
        <color rgb="FF000000"/>
        <rFont val="Arial"/>
        <family val="2"/>
      </rPr>
      <t>: For each acro that you need to calculate, you have to first select the acro type using the dropdown menu accessible when you click on the cell and then on the little arrow -&gt; see screenshot.  (ACRO-A, ACRO-B, ACRO-C, ACRO-P)</t>
    </r>
  </si>
  <si>
    <r>
      <rPr>
        <b/>
        <sz val="12"/>
        <color theme="1"/>
        <rFont val="Arial"/>
        <family val="2"/>
      </rPr>
      <t>Step 3:</t>
    </r>
    <r>
      <rPr>
        <sz val="12"/>
        <color theme="1"/>
        <rFont val="Arial"/>
        <family val="2"/>
      </rPr>
      <t xml:space="preserve"> The minimal required components to be filled will be colored in dark green, and the optional ones in light green. The components that are not applicable with the acro type will be shown in gray.</t>
    </r>
  </si>
  <si>
    <r>
      <rPr>
        <b/>
        <sz val="12"/>
        <color rgb="FF000000"/>
        <rFont val="Arial"/>
        <family val="2"/>
      </rPr>
      <t xml:space="preserve">Step 4:  </t>
    </r>
    <r>
      <rPr>
        <sz val="12"/>
        <color rgb="FF000000"/>
        <rFont val="Arial"/>
        <family val="2"/>
      </rPr>
      <t>Select one of the code options for each component included in your acro (green cells) using the drop down menu (see screenshot). Note that only the valid codes for the acro type selected will be presented in the drop down menu.</t>
    </r>
  </si>
  <si>
    <r>
      <rPr>
        <b/>
        <sz val="12"/>
        <color theme="1"/>
        <rFont val="Arial"/>
        <family val="2"/>
      </rPr>
      <t>Step 5</t>
    </r>
    <r>
      <rPr>
        <sz val="12"/>
        <color theme="1"/>
        <rFont val="Arial"/>
        <family val="2"/>
      </rPr>
      <t>:  Once everything is filled correctly, the degree of difficulty will be calculated automatically.</t>
    </r>
  </si>
  <si>
    <r>
      <rPr>
        <b/>
        <sz val="12"/>
        <color theme="1"/>
        <rFont val="Arial"/>
        <family val="2"/>
      </rPr>
      <t>Step 6</t>
    </r>
    <r>
      <rPr>
        <sz val="12"/>
        <color theme="1"/>
        <rFont val="Arial"/>
        <family val="2"/>
      </rPr>
      <t>: You can copy-paste the full code on your coach card of desired</t>
    </r>
  </si>
  <si>
    <t>Please note that the calculator is protected and you can only modify the cells related to the component codes and the acro-type.</t>
  </si>
  <si>
    <t>Requirements that will automatically be captured by the system. If not met, the calculator will require corrections:</t>
  </si>
  <si>
    <t>1. If the acro type has not be selected first</t>
  </si>
  <si>
    <t>2. If the minimal required codes for the acro type have not been filled (highlighed in dark green)</t>
  </si>
  <si>
    <t>3. If one or more codes have been entered are not in the allowed possibilities for the acro type/component selected (mismatch)</t>
  </si>
  <si>
    <t>4. If position 2 is the same variation family than position 1</t>
  </si>
  <si>
    <t>* Note that acros also have other restrictions.  They may be invalid for other reasons than the ones automatically shown by this calculator. Please refer to the catalogue for all details.</t>
  </si>
  <si>
    <t>Warning(s) that will automatically be captured by the system. If not met, the calculator will display a message:</t>
  </si>
  <si>
    <t>1. If one of the acro does not meet the rule in appendix 3,4 and 5. : " acrobatics must not be repeated in the same routine". See clarification about that rule in the acrobatics guide.</t>
  </si>
  <si>
    <t>STEP 1</t>
  </si>
  <si>
    <t>STEP 2</t>
  </si>
  <si>
    <t>STEP 3</t>
  </si>
  <si>
    <t>STEP 4</t>
  </si>
  <si>
    <t>STEP 5</t>
  </si>
  <si>
    <t>STEP 6</t>
  </si>
  <si>
    <t>REQUIREMENTS AND VALIDATION MESSAGES (ASKING FOR CORRECTIONS)</t>
  </si>
  <si>
    <t>DRAFT</t>
  </si>
  <si>
    <t>ACROBATICS CALCULATOR (v1.2)</t>
  </si>
  <si>
    <t>EL</t>
  </si>
  <si>
    <t>ACRO TYPE</t>
  </si>
  <si>
    <t>ACRO VALIDATION</t>
  </si>
  <si>
    <t>DISTINCT ACRO?</t>
  </si>
  <si>
    <t>PART</t>
  </si>
  <si>
    <t>DECLARED DIFFICULTY</t>
  </si>
  <si>
    <t>TOTALS</t>
  </si>
  <si>
    <t>ACRO TYPE ERRORS</t>
  </si>
  <si>
    <t>CODES MISMATCH ERRORS WITH ACRO TYPE</t>
  </si>
  <si>
    <t>ACRO TYPE CORRESPONDING ARRAY (FOR DROP DOWN)</t>
  </si>
  <si>
    <t>DESCRIPTION CORRESPONDING ARRAY</t>
  </si>
  <si>
    <t>ACRO TYPE CORRESPONDING ARRAY (FOR DD)</t>
  </si>
  <si>
    <t>ACRO TYPE CORRESPONDING ARRAY (FOR VARIATIONS)</t>
  </si>
  <si>
    <t>POSITION/BONUS VARIATION</t>
  </si>
  <si>
    <t>VARIATION ERROR</t>
  </si>
  <si>
    <t>CODES NOT APPLICABLE FOR ACRO TYPE</t>
  </si>
  <si>
    <t>CODES REQUIRED FOR ACRO TYPE</t>
  </si>
  <si>
    <t>ERRORS FOR REQUIRED COMPONENTS</t>
  </si>
  <si>
    <t>SAME ACRO VALIDATIO</t>
  </si>
  <si>
    <t>SELECT TYPE</t>
  </si>
  <si>
    <t>Comp.</t>
  </si>
  <si>
    <t>CONSTRUCTION</t>
  </si>
  <si>
    <t>CONNECTION</t>
  </si>
  <si>
    <t>DIRECTION</t>
  </si>
  <si>
    <t>POS1</t>
  </si>
  <si>
    <t>POS2</t>
  </si>
  <si>
    <t>ROTATION 
OF THE BASE</t>
  </si>
  <si>
    <t>ROTATION (PLANE &amp; DEGREE)</t>
  </si>
  <si>
    <t>BONUS1</t>
  </si>
  <si>
    <t>BONUS2</t>
  </si>
  <si>
    <t>Components  Total Value</t>
  </si>
  <si>
    <t xml:space="preserve"> Total Value (with BM added)</t>
  </si>
  <si>
    <t>Acro Type</t>
  </si>
  <si>
    <t>Variation pos error</t>
  </si>
  <si>
    <t>Variation bonus error</t>
  </si>
  <si>
    <t>Group type</t>
  </si>
  <si>
    <t>Pos1</t>
  </si>
  <si>
    <t>Pos2</t>
  </si>
  <si>
    <t xml:space="preserve"> P1 Count</t>
  </si>
  <si>
    <t>P2 Count</t>
  </si>
  <si>
    <t>Const.</t>
  </si>
  <si>
    <t>Const. count</t>
  </si>
  <si>
    <t>Conn.</t>
  </si>
  <si>
    <t>Conn. Count</t>
  </si>
  <si>
    <t>Pos1 Error</t>
  </si>
  <si>
    <t>Pos2 Error</t>
  </si>
  <si>
    <t>Const Error</t>
  </si>
  <si>
    <t>Conn Error</t>
  </si>
  <si>
    <t>Same acro error</t>
  </si>
  <si>
    <t>Error message</t>
  </si>
  <si>
    <t>Code</t>
  </si>
  <si>
    <t>Value</t>
  </si>
  <si>
    <t>Desc.</t>
  </si>
  <si>
    <t>CONSTRUCTIONS</t>
  </si>
  <si>
    <t>GROUP A</t>
  </si>
  <si>
    <t>GROUP B</t>
  </si>
  <si>
    <t>GROUP C</t>
  </si>
  <si>
    <t>GROUP P</t>
  </si>
  <si>
    <t>No</t>
  </si>
  <si>
    <t>Desc</t>
  </si>
  <si>
    <t>DD</t>
  </si>
  <si>
    <t>Thr</t>
  </si>
  <si>
    <t>Simple throw/jump</t>
  </si>
  <si>
    <t>St</t>
  </si>
  <si>
    <t>Stack head up</t>
  </si>
  <si>
    <t>Thr&gt;St</t>
  </si>
  <si>
    <t>Transit/jump on/through stack</t>
  </si>
  <si>
    <t>P</t>
  </si>
  <si>
    <t>Standard platform</t>
  </si>
  <si>
    <t>Shou</t>
  </si>
  <si>
    <t>Shoulders</t>
  </si>
  <si>
    <t>StH</t>
  </si>
  <si>
    <t>Stack head down</t>
  </si>
  <si>
    <t>Thr&gt;StH</t>
  </si>
  <si>
    <t>Transit/ jump on/through stack head down</t>
  </si>
  <si>
    <t>2a</t>
  </si>
  <si>
    <t>Knees</t>
  </si>
  <si>
    <t>Straight body with bent knees</t>
  </si>
  <si>
    <t>Hand</t>
  </si>
  <si>
    <t>Hands</t>
  </si>
  <si>
    <t>2SupU</t>
  </si>
  <si>
    <t>2 Sup. stack head up</t>
  </si>
  <si>
    <t>Thr&gt;Pair</t>
  </si>
  <si>
    <t>Transit/jump through 2 pairs</t>
  </si>
  <si>
    <t>B</t>
  </si>
  <si>
    <t>Ballet leg platform</t>
  </si>
  <si>
    <t>Feet</t>
  </si>
  <si>
    <t>2SupD</t>
  </si>
  <si>
    <t>2 Sup. stack head down</t>
  </si>
  <si>
    <t>Thr&gt;FF</t>
  </si>
  <si>
    <r>
      <t>Any kind of throw</t>
    </r>
    <r>
      <rPr>
        <sz val="8"/>
        <color rgb="FFFF0000"/>
        <rFont val="Arial"/>
        <family val="2"/>
      </rPr>
      <t xml:space="preserve"> </t>
    </r>
    <r>
      <rPr>
        <sz val="8"/>
        <rFont val="Arial"/>
        <family val="2"/>
      </rPr>
      <t>on 2-3 floats</t>
    </r>
  </si>
  <si>
    <t>DB</t>
  </si>
  <si>
    <t>Double ballet leg platform</t>
  </si>
  <si>
    <t>Sq</t>
  </si>
  <si>
    <t>Square</t>
  </si>
  <si>
    <t>2SupM</t>
  </si>
  <si>
    <t>2 Sup. stack (with 1 head down)</t>
  </si>
  <si>
    <t>Thr&gt;F</t>
  </si>
  <si>
    <r>
      <t>Any kind of throw</t>
    </r>
    <r>
      <rPr>
        <sz val="8"/>
        <color rgb="FFFF0000"/>
        <rFont val="Arial"/>
        <family val="2"/>
      </rPr>
      <t xml:space="preserve"> </t>
    </r>
    <r>
      <rPr>
        <sz val="8"/>
        <rFont val="Arial"/>
        <family val="2"/>
      </rPr>
      <t xml:space="preserve">on a float </t>
    </r>
  </si>
  <si>
    <t>Chariot</t>
  </si>
  <si>
    <t>Chariot (Sup. on stomach with bent knees or arch)</t>
  </si>
  <si>
    <t>2Sup</t>
  </si>
  <si>
    <t>2  Sup. head-up</t>
  </si>
  <si>
    <t>2SupD2F</t>
  </si>
  <si>
    <t>2 Sup. stack head down + 2FS</t>
  </si>
  <si>
    <t>Thr^Lh</t>
  </si>
  <si>
    <t>Fly above lift on heads</t>
  </si>
  <si>
    <t>2S</t>
  </si>
  <si>
    <t>Platform with 2 Sup.</t>
  </si>
  <si>
    <t>2SupH</t>
  </si>
  <si>
    <t>2 Sup (1 head down)</t>
  </si>
  <si>
    <t>L</t>
  </si>
  <si>
    <t>Simple lift</t>
  </si>
  <si>
    <t>Thr^2F</t>
  </si>
  <si>
    <t>Fly above 2nd formation from any kind of throw</t>
  </si>
  <si>
    <t>Flower</t>
  </si>
  <si>
    <t>Platform made with formation made with legs</t>
  </si>
  <si>
    <t>L2F+</t>
  </si>
  <si>
    <t>Lift with 2FS connected or more</t>
  </si>
  <si>
    <t>L+spot&gt;</t>
  </si>
  <si>
    <t>Lift with spotter/s</t>
  </si>
  <si>
    <t>Platform made with hands</t>
  </si>
  <si>
    <t>St&gt;</t>
  </si>
  <si>
    <t>Transitional stack (with disc.)</t>
  </si>
  <si>
    <t>Thr&gt;hand&gt;</t>
  </si>
  <si>
    <t>Transit/jump through hands formation</t>
  </si>
  <si>
    <t>P4</t>
  </si>
  <si>
    <t>Platform with 4 levels</t>
  </si>
  <si>
    <t>LH</t>
  </si>
  <si>
    <t>Lift on heads</t>
  </si>
  <si>
    <t>Thr+Thr</t>
  </si>
  <si>
    <t>2 jumps from 2 throws (2FS connected)</t>
  </si>
  <si>
    <t>Lh2F</t>
  </si>
  <si>
    <t>Lift on heads with 2FS</t>
  </si>
  <si>
    <t>Sn</t>
  </si>
  <si>
    <t>Snake (FS and Sup. connected + dive)</t>
  </si>
  <si>
    <t>Thr&gt;L</t>
  </si>
  <si>
    <t>Transit/jump on/through lift (must connect)</t>
  </si>
  <si>
    <t>Thr&gt;head&gt;</t>
  </si>
  <si>
    <t>Transit/jump through heads</t>
  </si>
  <si>
    <t>2Sup+</t>
  </si>
  <si>
    <t>2 mini Sup. stacks head up (with disconnect of FS with 1 Sup.)</t>
  </si>
  <si>
    <t>Thr&gt;Sq</t>
  </si>
  <si>
    <t>Transit/jump on square</t>
  </si>
  <si>
    <t>Thr&gt;St2</t>
  </si>
  <si>
    <t>Transit/jump on/through 2 mini stacks</t>
  </si>
  <si>
    <t>CONNECTIONS</t>
  </si>
  <si>
    <t>1P1P</t>
  </si>
  <si>
    <t>1 palm on 1 palm</t>
  </si>
  <si>
    <t>SiA</t>
  </si>
  <si>
    <t>Sit on all body</t>
  </si>
  <si>
    <t>1P1F</t>
  </si>
  <si>
    <t>1 palm on 1 foot</t>
  </si>
  <si>
    <t>F2A</t>
  </si>
  <si>
    <t>Stand on all body (2 feet)</t>
  </si>
  <si>
    <t>Px1P</t>
  </si>
  <si>
    <t>1 palm on palms xsmall</t>
  </si>
  <si>
    <t>FAb</t>
  </si>
  <si>
    <t>Stand on all body (2 feet) + FS connects with Sup.</t>
  </si>
  <si>
    <t>PP</t>
  </si>
  <si>
    <t>Palms on Palms</t>
  </si>
  <si>
    <t>3pA</t>
  </si>
  <si>
    <t>3 points of conn. (2 hands + 1 leg)</t>
  </si>
  <si>
    <t>FPx</t>
  </si>
  <si>
    <t>Feet on palms xsmall</t>
  </si>
  <si>
    <t>1FA</t>
  </si>
  <si>
    <t>Stand on 1 foot</t>
  </si>
  <si>
    <t>FP</t>
  </si>
  <si>
    <t>Feet on palms</t>
  </si>
  <si>
    <t>HA</t>
  </si>
  <si>
    <t>Headstand OR head between legs / arms</t>
  </si>
  <si>
    <t>FF</t>
  </si>
  <si>
    <t>Feet on feet</t>
  </si>
  <si>
    <t>SP+K</t>
  </si>
  <si>
    <t>Shoulders on palms +  knees capt.</t>
  </si>
  <si>
    <t>FF/</t>
  </si>
  <si>
    <t>Feet/feet with spotters</t>
  </si>
  <si>
    <t>3pK</t>
  </si>
  <si>
    <t>3 points of conn. For bent knees platorm</t>
  </si>
  <si>
    <t>PF</t>
  </si>
  <si>
    <t>Palms on feet</t>
  </si>
  <si>
    <t>3pb</t>
  </si>
  <si>
    <t>3 points of conn. (blind conn.)</t>
  </si>
  <si>
    <t>SiSb</t>
  </si>
  <si>
    <t>Sit on shoulderblades (blind)</t>
  </si>
  <si>
    <t>FA+PF</t>
  </si>
  <si>
    <t>1 foot on ballet leg body + palm on foot</t>
  </si>
  <si>
    <t>Bp</t>
  </si>
  <si>
    <t>Backpack (back to back)</t>
  </si>
  <si>
    <t>SP+L</t>
  </si>
  <si>
    <t>Shoulders on palms +  leg/s capture</t>
  </si>
  <si>
    <t>ShF</t>
  </si>
  <si>
    <t>Shoulders on feet</t>
  </si>
  <si>
    <t>SiF+Pb</t>
  </si>
  <si>
    <t>Sit on feet or 1 foot+ blind palms/palms </t>
  </si>
  <si>
    <t>E</t>
  </si>
  <si>
    <t>Eiffel (shoulders on palms + palms on shoulders)</t>
  </si>
  <si>
    <t>ShF+P</t>
  </si>
  <si>
    <t>Shoulders on feet+ connect to palms </t>
  </si>
  <si>
    <t>PH/</t>
  </si>
  <si>
    <t>1 palm on head + 1 palm on 1 palm</t>
  </si>
  <si>
    <t>L/SiF+P</t>
  </si>
  <si>
    <r>
      <t>Sit</t>
    </r>
    <r>
      <rPr>
        <sz val="10"/>
        <color rgb="FF000000"/>
        <rFont val="Arial"/>
        <family val="2"/>
      </rPr>
      <t>  or Lay on feet (or foot) + palms/palms OR Sit  or Lay on feet (or foot) + should./palms conn.</t>
    </r>
  </si>
  <si>
    <t>LiH</t>
  </si>
  <si>
    <t>4p</t>
  </si>
  <si>
    <t>4 points of conn.</t>
  </si>
  <si>
    <t>AP</t>
  </si>
  <si>
    <t>Sit / lay on palms</t>
  </si>
  <si>
    <t>2pA</t>
  </si>
  <si>
    <t>Handstand on all body</t>
  </si>
  <si>
    <t>SiS</t>
  </si>
  <si>
    <t>Sit / lay on shoulders</t>
  </si>
  <si>
    <t>16a</t>
  </si>
  <si>
    <t>4pAb</t>
  </si>
  <si>
    <t>Bridge or any 4 “blind” points of support</t>
  </si>
  <si>
    <t>FS</t>
  </si>
  <si>
    <t>Feet on shoulders</t>
  </si>
  <si>
    <t>Bb</t>
  </si>
  <si>
    <t>Bridge on a double ballet leg.</t>
  </si>
  <si>
    <t>F1S</t>
  </si>
  <si>
    <t>1 foot on 1 shoulder</t>
  </si>
  <si>
    <t>2pK</t>
  </si>
  <si>
    <t>2 points of support on Knees+ palms</t>
  </si>
  <si>
    <t>Le</t>
  </si>
  <si>
    <t>Lemur (lay/sit/hang on 2 Sup. -&gt; 1 head down)</t>
  </si>
  <si>
    <t>&gt;F1P</t>
  </si>
  <si>
    <t>Onto 1 foot on Palms</t>
  </si>
  <si>
    <t>Tow</t>
  </si>
  <si>
    <t>Tower (2 supports head down)</t>
  </si>
  <si>
    <t>3pBb</t>
  </si>
  <si>
    <t>3 blind point support on 2S</t>
  </si>
  <si>
    <t>Li</t>
  </si>
  <si>
    <t>Lift on hands</t>
  </si>
  <si>
    <t>3pB+b</t>
  </si>
  <si>
    <t>3 point support on 2S (construction #5)+connect to ballet leg</t>
  </si>
  <si>
    <t>Ch</t>
  </si>
  <si>
    <t>Chameleon (2 Sup. with 1 head down, FS connects with stomach, arms, legs)</t>
  </si>
  <si>
    <t>&gt;1P1P/</t>
  </si>
  <si>
    <t>1 arm handstand on a plan of platform with additional connection to support swimmer (leg)</t>
  </si>
  <si>
    <t>Tw</t>
  </si>
  <si>
    <t>Twin (palms on waist + waist on palms)</t>
  </si>
  <si>
    <t>1Fxs/</t>
  </si>
  <si>
    <t>Platform holds a featured swimmer standing on 1 leg on X-small support - palms to foot</t>
  </si>
  <si>
    <t>LayF</t>
  </si>
  <si>
    <t>Lay / hang on feet</t>
  </si>
  <si>
    <t>On2b</t>
  </si>
  <si>
    <t>Sit on 2 feet (ballet legs)+extra connect with disconnection</t>
  </si>
  <si>
    <t>SiF</t>
  </si>
  <si>
    <r>
      <t>Sit on</t>
    </r>
    <r>
      <rPr>
        <sz val="9"/>
        <color rgb="FF000000"/>
        <rFont val="Arial"/>
        <family val="2"/>
      </rPr>
      <t xml:space="preserve"> feet or 1 foot of the support swimmer</t>
    </r>
  </si>
  <si>
    <t>2b/</t>
  </si>
  <si>
    <t>Hanging on 2 ballet legs+help from base</t>
  </si>
  <si>
    <t>1FH+1FP</t>
  </si>
  <si>
    <t>2 Sup. (1 foot on head + 1 foot on palms)</t>
  </si>
  <si>
    <t>S+</t>
  </si>
  <si>
    <t xml:space="preserve">Sit/lay/hang on any kind of stack with spotter/s </t>
  </si>
  <si>
    <t>1F1P</t>
  </si>
  <si>
    <t>1 foot on 1 palm</t>
  </si>
  <si>
    <t>1F1F</t>
  </si>
  <si>
    <t xml:space="preserve">1 foot on 1 foot </t>
  </si>
  <si>
    <t>DIRECTIONS</t>
  </si>
  <si>
    <t>Up</t>
  </si>
  <si>
    <t>Upwards</t>
  </si>
  <si>
    <t>Forw</t>
  </si>
  <si>
    <t>Forwards</t>
  </si>
  <si>
    <t>Back</t>
  </si>
  <si>
    <t>Backwards</t>
  </si>
  <si>
    <t>Side</t>
  </si>
  <si>
    <t>Sideways</t>
  </si>
  <si>
    <t>Rev</t>
  </si>
  <si>
    <t>Reverse</t>
  </si>
  <si>
    <t>Bln</t>
  </si>
  <si>
    <t>Blind back jump</t>
  </si>
  <si>
    <t>POSITION 1</t>
  </si>
  <si>
    <t>Cat.</t>
  </si>
  <si>
    <t>tk</t>
  </si>
  <si>
    <t>Tuck</t>
  </si>
  <si>
    <t>he</t>
  </si>
  <si>
    <t>Heron</t>
  </si>
  <si>
    <t>pk</t>
  </si>
  <si>
    <t>Pike</t>
  </si>
  <si>
    <t>vs</t>
  </si>
  <si>
    <t>Vertical split</t>
  </si>
  <si>
    <t>kt</t>
  </si>
  <si>
    <t>Kite</t>
  </si>
  <si>
    <t>gl</t>
  </si>
  <si>
    <t>Glass (opposite or both arms capt.)</t>
  </si>
  <si>
    <t>ln</t>
  </si>
  <si>
    <t>Line / Arch</t>
  </si>
  <si>
    <t>ba</t>
  </si>
  <si>
    <t>Ballerina</t>
  </si>
  <si>
    <t>sp</t>
  </si>
  <si>
    <t>Split</t>
  </si>
  <si>
    <t>sa</t>
  </si>
  <si>
    <t>Sail (must have hand capt.)</t>
  </si>
  <si>
    <t>ja</t>
  </si>
  <si>
    <t>Jay</t>
  </si>
  <si>
    <t>ne</t>
  </si>
  <si>
    <t>Needle</t>
  </si>
  <si>
    <t>rg</t>
  </si>
  <si>
    <t>Ring</t>
  </si>
  <si>
    <t>ey</t>
  </si>
  <si>
    <t>Eye (both arms capt.)</t>
  </si>
  <si>
    <t>sd</t>
  </si>
  <si>
    <t>Stand</t>
  </si>
  <si>
    <t>mo</t>
  </si>
  <si>
    <t>Monkey</t>
  </si>
  <si>
    <t>sh</t>
  </si>
  <si>
    <t>Shrimp</t>
  </si>
  <si>
    <t>spl</t>
  </si>
  <si>
    <t>hp</t>
  </si>
  <si>
    <t>Harp (blind capt.)</t>
  </si>
  <si>
    <t>sc</t>
  </si>
  <si>
    <t>Scissors</t>
  </si>
  <si>
    <t>co</t>
  </si>
  <si>
    <t>Cobra</t>
  </si>
  <si>
    <t>fl</t>
  </si>
  <si>
    <t>Flamingo</t>
  </si>
  <si>
    <t>so</t>
  </si>
  <si>
    <t>Scorpio</t>
  </si>
  <si>
    <t>tu</t>
  </si>
  <si>
    <t>Turtle (capt. 2 hands + 2 legs)</t>
  </si>
  <si>
    <t>pi</t>
  </si>
  <si>
    <t>Pin (opposite or both arms capt.)</t>
  </si>
  <si>
    <t>bb</t>
  </si>
  <si>
    <t>Bamboo</t>
  </si>
  <si>
    <t>bo</t>
  </si>
  <si>
    <t>Box</t>
  </si>
  <si>
    <t>wi</t>
  </si>
  <si>
    <t>Willow</t>
  </si>
  <si>
    <t>ow</t>
  </si>
  <si>
    <t>Owl</t>
  </si>
  <si>
    <t>dr</t>
  </si>
  <si>
    <t>Drop (blind capt. with 2 arms)</t>
  </si>
  <si>
    <t>qu</t>
  </si>
  <si>
    <t>Queen (blind capt. with opposite or both arms)</t>
  </si>
  <si>
    <t>POSITION 2</t>
  </si>
  <si>
    <t>2tk</t>
  </si>
  <si>
    <t>2he</t>
  </si>
  <si>
    <t>2pk</t>
  </si>
  <si>
    <t>2vs</t>
  </si>
  <si>
    <t>2kt</t>
  </si>
  <si>
    <t>2gl</t>
  </si>
  <si>
    <t>2ln</t>
  </si>
  <si>
    <t>2ba</t>
  </si>
  <si>
    <t>2sp</t>
  </si>
  <si>
    <t>2sa</t>
  </si>
  <si>
    <t>2ne</t>
  </si>
  <si>
    <t>2ja</t>
  </si>
  <si>
    <t>2rg</t>
  </si>
  <si>
    <t>2ey</t>
  </si>
  <si>
    <t>2sd</t>
  </si>
  <si>
    <t>2mo</t>
  </si>
  <si>
    <t>2sh</t>
  </si>
  <si>
    <t>2spl</t>
  </si>
  <si>
    <t>2hp</t>
  </si>
  <si>
    <t>2sc</t>
  </si>
  <si>
    <t>2co</t>
  </si>
  <si>
    <t>2fl</t>
  </si>
  <si>
    <t>2so</t>
  </si>
  <si>
    <t>2tu</t>
  </si>
  <si>
    <t>2pi</t>
  </si>
  <si>
    <t>2bb</t>
  </si>
  <si>
    <t>2bo</t>
  </si>
  <si>
    <t>2wi</t>
  </si>
  <si>
    <t>2ow</t>
  </si>
  <si>
    <t>2dr</t>
  </si>
  <si>
    <t>2qu</t>
  </si>
  <si>
    <t>ROTATION OF THE BASE</t>
  </si>
  <si>
    <t>r0.5</t>
  </si>
  <si>
    <t>1/2 stack rotation( Sup. head up with FS legs less than 135) OR 2 Sup. with 1 Sup. Twirls</t>
  </si>
  <si>
    <t>Cr0.5</t>
  </si>
  <si>
    <t>1/2 stack rotation (Sup. and FS not in head down)</t>
  </si>
  <si>
    <t>Pr</t>
  </si>
  <si>
    <t>1/4 rotation when FS does not sit or lay</t>
  </si>
  <si>
    <t>r1</t>
  </si>
  <si>
    <t>1 stack rotation( Sup. head up with FS legs less than 135) OR 2 Sup. with 1 Sup. Twirls</t>
  </si>
  <si>
    <t>Cr1</t>
  </si>
  <si>
    <t>1 stack rotation (Sup. and FS not in head down)</t>
  </si>
  <si>
    <t>Pr0.5</t>
  </si>
  <si>
    <t>1/2 rotation when FS does not sit or lay</t>
  </si>
  <si>
    <t>r1.5</t>
  </si>
  <si>
    <t>1.5 stack rotation( Sup. head up with FS legs less than 135) OR 2 Sup. with 1 Sup. Twirls</t>
  </si>
  <si>
    <t>Cr1.5</t>
  </si>
  <si>
    <t>1.5 stack rotation (Sup. and FS not in head down)</t>
  </si>
  <si>
    <t>Pr1</t>
  </si>
  <si>
    <t>1 rotation when FS does not sit or lay</t>
  </si>
  <si>
    <t>r0,5/</t>
  </si>
  <si>
    <t>On 2 legs stack standing on shoulders 1/2 rotation</t>
  </si>
  <si>
    <t>Cr0.5!</t>
  </si>
  <si>
    <t>1/2 stack rotation (Sup. OR FS in head down)</t>
  </si>
  <si>
    <t>Pr/</t>
  </si>
  <si>
    <t>1/4 rotation when FS sits or lays</t>
  </si>
  <si>
    <t>r1/</t>
  </si>
  <si>
    <t>On 2 legs stack standing on shoulders 1 rotation</t>
  </si>
  <si>
    <t>Cr1!</t>
  </si>
  <si>
    <t>1 stack rotation (Sup. OR FS in head down)</t>
  </si>
  <si>
    <t>Pr0.5/</t>
  </si>
  <si>
    <t>1/2 rotation when FS sits or lays</t>
  </si>
  <si>
    <t>r1.5/</t>
  </si>
  <si>
    <t>On 2 legs stack standing on shoulders 1.5 rotation</t>
  </si>
  <si>
    <t>Cr1.5!</t>
  </si>
  <si>
    <t>1.5 stack rotation (Sup. OR FS in head down)</t>
  </si>
  <si>
    <t>Pr1/</t>
  </si>
  <si>
    <t>1 rotation when FS sits or lays</t>
  </si>
  <si>
    <t>r0.5+</t>
  </si>
  <si>
    <t xml:space="preserve">On 1 leg. 1/2 stack rotation (FS is head up  with legs 135 or more) </t>
  </si>
  <si>
    <t>Cr0,5L</t>
  </si>
  <si>
    <r>
      <t xml:space="preserve">1/2 rotation for lift </t>
    </r>
    <r>
      <rPr>
        <sz val="9"/>
        <rFont val="Arial"/>
        <family val="2"/>
      </rPr>
      <t>while featured swimmer flies above it </t>
    </r>
  </si>
  <si>
    <t>P0.5h</t>
  </si>
  <si>
    <t>1/2 rotation on hands formation</t>
  </si>
  <si>
    <t>r1+</t>
  </si>
  <si>
    <t xml:space="preserve">On 1 leg. 1 stack rotation (FS is head up  with legs 135 or more) </t>
  </si>
  <si>
    <t>CP0.5</t>
  </si>
  <si>
    <t>1/2 platform rotation after FS landing</t>
  </si>
  <si>
    <t>P1h</t>
  </si>
  <si>
    <t>1 rotation on hands formation</t>
  </si>
  <si>
    <t>r1.5+</t>
  </si>
  <si>
    <t xml:space="preserve">On 1 leg. 1.5 stack rotation (FS is head up  with legs 135 or more) </t>
  </si>
  <si>
    <t>2F0.5</t>
  </si>
  <si>
    <t>1/2 rotation of the second formation for the fly above lift</t>
  </si>
  <si>
    <t>Pr//</t>
  </si>
  <si>
    <t>1/4 rotation with 2+ Sup.</t>
  </si>
  <si>
    <t>r2+</t>
  </si>
  <si>
    <t xml:space="preserve">On 1 leg. 2 stack rotation (FS is head up  with legs 135 or more) </t>
  </si>
  <si>
    <t>2F1</t>
  </si>
  <si>
    <t>1 rotation of the second formation for the fly above lift</t>
  </si>
  <si>
    <t>Pr0.5//</t>
  </si>
  <si>
    <t xml:space="preserve">1/2 rotation with 2+ Sup. </t>
  </si>
  <si>
    <t>r0.5!</t>
  </si>
  <si>
    <t xml:space="preserve">1/2 stack rotation (Sup. head down OR FS in handstand) </t>
  </si>
  <si>
    <t>Pr1//</t>
  </si>
  <si>
    <t>1 rotation 2+Sup</t>
  </si>
  <si>
    <t>r1!</t>
  </si>
  <si>
    <t xml:space="preserve">1 stack rotation (Sup. head down OR FS in handstand) </t>
  </si>
  <si>
    <t>r1.5!</t>
  </si>
  <si>
    <t xml:space="preserve">1.5 stack  rotation (Sup. head down OR FS in handstand) </t>
  </si>
  <si>
    <t>r2!</t>
  </si>
  <si>
    <t xml:space="preserve">2 stack  rotation (Sup. head down OR FS in handstand) </t>
  </si>
  <si>
    <t>r/L</t>
  </si>
  <si>
    <t>1/4 rotation for lift</t>
  </si>
  <si>
    <t>r0.5L</t>
  </si>
  <si>
    <t>1/2 rotation for lift</t>
  </si>
  <si>
    <t>r1L</t>
  </si>
  <si>
    <t>1 rotation for lift</t>
  </si>
  <si>
    <t>Id</t>
  </si>
  <si>
    <t>#</t>
  </si>
  <si>
    <t>t0.5</t>
  </si>
  <si>
    <t>1/2 twist</t>
  </si>
  <si>
    <t>Ct0.5</t>
  </si>
  <si>
    <t>1/2 twist (group C)</t>
  </si>
  <si>
    <t>t1</t>
  </si>
  <si>
    <t>1 twist</t>
  </si>
  <si>
    <t>Ct1</t>
  </si>
  <si>
    <t>1 twist (group C)</t>
  </si>
  <si>
    <t>t1.5</t>
  </si>
  <si>
    <t>1.5 twist</t>
  </si>
  <si>
    <t>Ct1.5</t>
  </si>
  <si>
    <t>1.5 twist (group C)</t>
  </si>
  <si>
    <t>t2</t>
  </si>
  <si>
    <t>2 twists</t>
  </si>
  <si>
    <t>Ct2</t>
  </si>
  <si>
    <t>2 twists (group C)</t>
  </si>
  <si>
    <t>t2.5</t>
  </si>
  <si>
    <t>2.5 twists</t>
  </si>
  <si>
    <t>Ct2.5</t>
  </si>
  <si>
    <t>2.5 twist (group C)</t>
  </si>
  <si>
    <t>t3</t>
  </si>
  <si>
    <t>3 twists</t>
  </si>
  <si>
    <t>Ct3</t>
  </si>
  <si>
    <t>3 twists (group C)</t>
  </si>
  <si>
    <t>d</t>
  </si>
  <si>
    <t>1/2 som.</t>
  </si>
  <si>
    <t>Cd</t>
  </si>
  <si>
    <t>Dive (group C)</t>
  </si>
  <si>
    <t>dt0.5</t>
  </si>
  <si>
    <t>dive + 1/2 twist</t>
  </si>
  <si>
    <t>Cdt0.5</t>
  </si>
  <si>
    <t>1/2 twist + dive (group C)</t>
  </si>
  <si>
    <t>dt1</t>
  </si>
  <si>
    <t>dive + 1 twist</t>
  </si>
  <si>
    <t>Cdt1</t>
  </si>
  <si>
    <t>1 twist + dive (group C)</t>
  </si>
  <si>
    <t>dt1.5</t>
  </si>
  <si>
    <t>dive + 1.5 twist</t>
  </si>
  <si>
    <t>Cdt1.5</t>
  </si>
  <si>
    <t>1.5 twist + dive (group C)</t>
  </si>
  <si>
    <t>dt2</t>
  </si>
  <si>
    <t>dive + 2 twists forw.</t>
  </si>
  <si>
    <t>Cs1</t>
  </si>
  <si>
    <t>1 som. (group C)</t>
  </si>
  <si>
    <t>s1</t>
  </si>
  <si>
    <t>1 som.</t>
  </si>
  <si>
    <t>Css1</t>
  </si>
  <si>
    <t>1 straignt som. (group C)</t>
  </si>
  <si>
    <t>s1f</t>
  </si>
  <si>
    <t>1 som. forw.</t>
  </si>
  <si>
    <t>Cs1.5</t>
  </si>
  <si>
    <t>1.5 som. (group C)</t>
  </si>
  <si>
    <t>ss1</t>
  </si>
  <si>
    <t>straight 1 som.</t>
  </si>
  <si>
    <t>Cs1.5o</t>
  </si>
  <si>
    <t>1.5 som. + open (group C)</t>
  </si>
  <si>
    <t>ss1f</t>
  </si>
  <si>
    <t>straight  1 som. forw.</t>
  </si>
  <si>
    <t>Cf1</t>
  </si>
  <si>
    <t>1 frontal som. (group C)</t>
  </si>
  <si>
    <t>s1.5</t>
  </si>
  <si>
    <t>1.5 som.</t>
  </si>
  <si>
    <t>Cf1.5</t>
  </si>
  <si>
    <t>1.5 frontal som. (group C)</t>
  </si>
  <si>
    <t>s1.5f</t>
  </si>
  <si>
    <t>1.5 som. forw.</t>
  </si>
  <si>
    <t>Cf2</t>
  </si>
  <si>
    <t>2 frontal som. (group C)</t>
  </si>
  <si>
    <t>s1.5o</t>
  </si>
  <si>
    <t>1.5 som. open</t>
  </si>
  <si>
    <t>Cc</t>
  </si>
  <si>
    <t xml:space="preserve"> Cartwheel (group C)</t>
  </si>
  <si>
    <t>s1.5fo</t>
  </si>
  <si>
    <t>1.5 som. forw.+ open</t>
  </si>
  <si>
    <t>Cct0.5</t>
  </si>
  <si>
    <t xml:space="preserve"> Cartwheel + 1/2 twist (group C)</t>
  </si>
  <si>
    <t>s2</t>
  </si>
  <si>
    <t>2 som.</t>
  </si>
  <si>
    <t>Cct1</t>
  </si>
  <si>
    <t xml:space="preserve"> Cartwheel + 1 twist (group C)</t>
  </si>
  <si>
    <t>s2o</t>
  </si>
  <si>
    <t>2 som. open</t>
  </si>
  <si>
    <t>Handspring (group C)</t>
  </si>
  <si>
    <t>s2f</t>
  </si>
  <si>
    <t>2 som. forw</t>
  </si>
  <si>
    <t>Cht0.5</t>
  </si>
  <si>
    <t>Handspring + 1/2 twist (group C)</t>
  </si>
  <si>
    <t>s2fo</t>
  </si>
  <si>
    <t>2 som. forw. open</t>
  </si>
  <si>
    <t>Cht1</t>
  </si>
  <si>
    <t>Handspring + 1 twist (group C)</t>
  </si>
  <si>
    <t>s2.5</t>
  </si>
  <si>
    <t>2.5 som.</t>
  </si>
  <si>
    <t>Cs0.5t0.5</t>
  </si>
  <si>
    <t>1/2 som. + 1/2 twist (group C)</t>
  </si>
  <si>
    <t>s2.5f</t>
  </si>
  <si>
    <t>2.5 som. forward</t>
  </si>
  <si>
    <t>Cs1t0.5</t>
  </si>
  <si>
    <t>1 som. + 1/2 twist (group C)</t>
  </si>
  <si>
    <t>s3</t>
  </si>
  <si>
    <t>3 som.</t>
  </si>
  <si>
    <t>Cs1t1</t>
  </si>
  <si>
    <t>1 som. + 1 twist (group C)</t>
  </si>
  <si>
    <t>f1</t>
  </si>
  <si>
    <t>1 side som.</t>
  </si>
  <si>
    <t>Cs1t1.5</t>
  </si>
  <si>
    <t>1 som. + 1.5 twist (group C)</t>
  </si>
  <si>
    <t>f1.5</t>
  </si>
  <si>
    <t>1.5 side som.</t>
  </si>
  <si>
    <t>Cs1t2</t>
  </si>
  <si>
    <t>1 som. + 2 twists (group C)</t>
  </si>
  <si>
    <t>f2</t>
  </si>
  <si>
    <t>2 side som.</t>
  </si>
  <si>
    <t>Css1t0.5</t>
  </si>
  <si>
    <t>1 straignt som. + 1/2 twist (group C)</t>
  </si>
  <si>
    <t>c</t>
  </si>
  <si>
    <t>cartwheel</t>
  </si>
  <si>
    <t>Css1t1</t>
  </si>
  <si>
    <t>1 straignt som. + 1 twist (group C)</t>
  </si>
  <si>
    <t>ct0.5</t>
  </si>
  <si>
    <t>cartwheel + 1/2 twist</t>
  </si>
  <si>
    <t>Css1t1.5</t>
  </si>
  <si>
    <t>1 straignt som. + 1.5 twist (group C)</t>
  </si>
  <si>
    <t>ct1</t>
  </si>
  <si>
    <t>cartwheel + 1 twist</t>
  </si>
  <si>
    <t>Css1t2</t>
  </si>
  <si>
    <t>1 straignt som. + 2 twists (group C)</t>
  </si>
  <si>
    <t>h</t>
  </si>
  <si>
    <t>handspring</t>
  </si>
  <si>
    <t>Css1t2.5</t>
  </si>
  <si>
    <t>1 straignt som. + 2.5 twists (group C)</t>
  </si>
  <si>
    <t>ht0.5</t>
  </si>
  <si>
    <t>handspring + 1/2 twist</t>
  </si>
  <si>
    <t>Cs1t1o</t>
  </si>
  <si>
    <t>1 som.+1 twist+open (group C)</t>
  </si>
  <si>
    <t>ht1</t>
  </si>
  <si>
    <t>handspring + 1 twist</t>
  </si>
  <si>
    <t>Cs1t1,5o</t>
  </si>
  <si>
    <t>1 som.+1,5 twist+open (group C)</t>
  </si>
  <si>
    <t>hd</t>
  </si>
  <si>
    <t>handspring + 1/2 som.</t>
  </si>
  <si>
    <t>Cs1t2o</t>
  </si>
  <si>
    <t>1 som.+2 twist+open (group C)</t>
  </si>
  <si>
    <t>hs1</t>
  </si>
  <si>
    <t>handspring + 1 som.</t>
  </si>
  <si>
    <t>Chs1</t>
  </si>
  <si>
    <t>Handspring + 1 somersault (group C)</t>
  </si>
  <si>
    <t>h0.5s1.5</t>
  </si>
  <si>
    <t>1/2 handspring + 1.5 som.</t>
  </si>
  <si>
    <t>h0.5s1</t>
  </si>
  <si>
    <t>1/2 handspring + 1 som.</t>
  </si>
  <si>
    <t>s1t0.5</t>
  </si>
  <si>
    <t>1 som. + 1/2 twist</t>
  </si>
  <si>
    <t>s1t0.5f</t>
  </si>
  <si>
    <t>1 som. + 1/2 frontal twist</t>
  </si>
  <si>
    <t>s1t1</t>
  </si>
  <si>
    <t>1 som. + 1 twist</t>
  </si>
  <si>
    <t>s1t1f</t>
  </si>
  <si>
    <t>1 som. + 1 twist forw.</t>
  </si>
  <si>
    <t>s1t1.5</t>
  </si>
  <si>
    <t>1 som. + 1.5 twist</t>
  </si>
  <si>
    <t>s1.5t0.5</t>
  </si>
  <si>
    <t>1.5 som. + 1/2 twist</t>
  </si>
  <si>
    <t>s1.5t0.5f</t>
  </si>
  <si>
    <t>1.5 som. + 1/2 twist +forwards</t>
  </si>
  <si>
    <t>s1.5t0.5o</t>
  </si>
  <si>
    <t>1.5 som. + 1/2 twist + open</t>
  </si>
  <si>
    <t>s1.5t0.5fo</t>
  </si>
  <si>
    <t>1.5 som. + 1/2 twist + open+forwards</t>
  </si>
  <si>
    <t>s1.5t1</t>
  </si>
  <si>
    <t>1.5 som. + 1 twist</t>
  </si>
  <si>
    <t>s1.5t1.5</t>
  </si>
  <si>
    <t>1.5 som. + 1.5 twist</t>
  </si>
  <si>
    <t>s2t0.5</t>
  </si>
  <si>
    <t>2 som. + 1/2 twist</t>
  </si>
  <si>
    <t>s2t0.5f</t>
  </si>
  <si>
    <t>2 som. +1/2 twist forwards</t>
  </si>
  <si>
    <t>s2t0.5o</t>
  </si>
  <si>
    <t>2 som. + 1/2 twist + open</t>
  </si>
  <si>
    <t>s2t0.5fo</t>
  </si>
  <si>
    <t>2 som. +1/2 twist+ open+ forwards</t>
  </si>
  <si>
    <t>s2t1</t>
  </si>
  <si>
    <t>2 som. + 1 twist</t>
  </si>
  <si>
    <t>s2t1o</t>
  </si>
  <si>
    <t>2 som. + 1 twist + open</t>
  </si>
  <si>
    <t>s2t1fo</t>
  </si>
  <si>
    <t>ss1t0.5</t>
  </si>
  <si>
    <t>1 straight som. + 1/2 twist</t>
  </si>
  <si>
    <t>ss1t0.5f</t>
  </si>
  <si>
    <t>1 straight som. +0.5 twist forwards</t>
  </si>
  <si>
    <t>ss1t1</t>
  </si>
  <si>
    <t>1 straight som. + 1 twist</t>
  </si>
  <si>
    <t>ss1t1f</t>
  </si>
  <si>
    <t>1 straight som. +1 twist forwards</t>
  </si>
  <si>
    <t>ss1t1.5</t>
  </si>
  <si>
    <t>1 straight som. + 1.5 twist</t>
  </si>
  <si>
    <t>ss1t2</t>
  </si>
  <si>
    <t>1 straight som. + 2 twists</t>
  </si>
  <si>
    <t>ss1t2.5</t>
  </si>
  <si>
    <t>1 straight som. + 2.5 twists</t>
  </si>
  <si>
    <t>ss1t3</t>
  </si>
  <si>
    <t>1 straight som. + 3 twists</t>
  </si>
  <si>
    <t>BONUS</t>
  </si>
  <si>
    <t>Dbl</t>
  </si>
  <si>
    <t>Double</t>
  </si>
  <si>
    <t>Pos3</t>
  </si>
  <si>
    <t>3rd position</t>
  </si>
  <si>
    <t>Jump</t>
  </si>
  <si>
    <t>Jump on stack -&gt; end</t>
  </si>
  <si>
    <t>Grip</t>
  </si>
  <si>
    <t>Grip 2FS (begin -&gt; end)</t>
  </si>
  <si>
    <t>RotF</t>
  </si>
  <si>
    <t>rotation on feet in horizontal plane</t>
  </si>
  <si>
    <t>Jump&gt;</t>
  </si>
  <si>
    <t>Jump on stack + transit</t>
  </si>
  <si>
    <t>UP</t>
  </si>
  <si>
    <t>Platform from hands (3+sec)</t>
  </si>
  <si>
    <t>Con</t>
  </si>
  <si>
    <t>Connect Sup with FS (can disc.)</t>
  </si>
  <si>
    <t>Twirl</t>
  </si>
  <si>
    <t>180/360 of FS on static Support</t>
  </si>
  <si>
    <t>On1Foot</t>
  </si>
  <si>
    <t>Jump on 1 foot  with 1  or 2 palms</t>
  </si>
  <si>
    <t>CH</t>
  </si>
  <si>
    <t>Cartwheel/Handspring</t>
  </si>
  <si>
    <t>Catch</t>
  </si>
  <si>
    <t>Catch 2FS in airborne -&gt; end</t>
  </si>
  <si>
    <t>Hold</t>
  </si>
  <si>
    <t>Long holding lift (3s +)</t>
  </si>
  <si>
    <t>1F&gt;1F</t>
  </si>
  <si>
    <t>Jump, land on 1 foot with 1 foot</t>
  </si>
  <si>
    <t>Movhead</t>
  </si>
  <si>
    <t>FS moves on 1+ Spotter's heads</t>
  </si>
  <si>
    <t>Jump/throw from split</t>
  </si>
  <si>
    <t>SdUp</t>
  </si>
  <si>
    <t>Lifting torso from head down</t>
  </si>
  <si>
    <t>Porp</t>
  </si>
  <si>
    <t>Porpoise action at the beginning</t>
  </si>
  <si>
    <t>Hula</t>
  </si>
  <si>
    <t>Ring/Jay around Sup.</t>
  </si>
  <si>
    <t>Moon</t>
  </si>
  <si>
    <t>Lifting up from split and change legs to split</t>
  </si>
  <si>
    <t>Slip</t>
  </si>
  <si>
    <t>FS splits between Sup. Legs</t>
  </si>
  <si>
    <t>Spich</t>
  </si>
  <si>
    <t>Spichag action</t>
  </si>
  <si>
    <t>RetSq</t>
  </si>
  <si>
    <t>Return on construction</t>
  </si>
  <si>
    <t>Wave</t>
  </si>
  <si>
    <t>Wave movements</t>
  </si>
  <si>
    <t>Bey</t>
  </si>
  <si>
    <t>Lift with blind fall backward on hand form.</t>
  </si>
  <si>
    <t>Trav</t>
  </si>
  <si>
    <t>Travelling construction</t>
  </si>
  <si>
    <t>RetPa</t>
  </si>
  <si>
    <t>Return on hands</t>
  </si>
  <si>
    <t>Mov</t>
  </si>
  <si>
    <t>Moving base lift</t>
  </si>
  <si>
    <t>Run</t>
  </si>
  <si>
    <t>Running on 2+ backs</t>
  </si>
  <si>
    <t>FS moves from head down to head up</t>
  </si>
  <si>
    <t>Feet to feet jump</t>
  </si>
  <si>
    <t>BRun</t>
  </si>
  <si>
    <t>Blind run</t>
  </si>
  <si>
    <t>Dive</t>
  </si>
  <si>
    <t>Dive at the end</t>
  </si>
  <si>
    <t>Cx</t>
  </si>
  <si>
    <t>Connect 2 f-swimmers</t>
  </si>
  <si>
    <t>Ps1</t>
  </si>
  <si>
    <t>1 som. at the end</t>
  </si>
  <si>
    <t>Twirl of the FS</t>
  </si>
  <si>
    <t>Ps1t0.5</t>
  </si>
  <si>
    <t>P, som1+ 1/2 tw</t>
  </si>
  <si>
    <t>C-Roll</t>
  </si>
  <si>
    <t>Rolling on top of const.</t>
  </si>
  <si>
    <t>Ps1op</t>
  </si>
  <si>
    <t>P, som1+ open</t>
  </si>
  <si>
    <t>Turn</t>
  </si>
  <si>
    <t>Lift from split + FS disconnect from 1 Sup + 1/2 twist</t>
  </si>
  <si>
    <t>Ps1t0,5o</t>
  </si>
  <si>
    <t>P, som1+ 1/2 tw+open</t>
  </si>
  <si>
    <t>Ps1t1</t>
  </si>
  <si>
    <t>P, som1+ 1 tw</t>
  </si>
  <si>
    <t>CH+</t>
  </si>
  <si>
    <t>Handspring with connection</t>
  </si>
  <si>
    <t>Roll</t>
  </si>
  <si>
    <t>Rolling action of FS</t>
  </si>
  <si>
    <r>
      <t>Lifting in a “Box” and lowering back</t>
    </r>
    <r>
      <rPr>
        <sz val="9"/>
        <color rgb="FF000000"/>
        <rFont val="Arial"/>
        <family val="2"/>
      </rPr>
      <t> </t>
    </r>
  </si>
  <si>
    <t>Spider</t>
  </si>
  <si>
    <t>Spider action</t>
  </si>
  <si>
    <t>Climb</t>
  </si>
  <si>
    <t>Climb onto from underwater (inside const.)</t>
  </si>
  <si>
    <t>Fall</t>
  </si>
  <si>
    <r>
      <t>Fast fall down inside</t>
    </r>
    <r>
      <rPr>
        <sz val="9"/>
        <color rgb="FF000000"/>
        <rFont val="Arial"/>
        <family val="2"/>
      </rPr>
      <t xml:space="preserve"> </t>
    </r>
  </si>
  <si>
    <t>FTurn</t>
  </si>
  <si>
    <t>Fast fall down inside + 360 twist</t>
  </si>
  <si>
    <t>Swim</t>
  </si>
  <si>
    <t>Change of FS</t>
  </si>
  <si>
    <t>Arch</t>
  </si>
  <si>
    <t>Transition to Queen and back</t>
  </si>
  <si>
    <t>Component and group</t>
  </si>
  <si>
    <t>Applicable?</t>
  </si>
  <si>
    <t>Minimal?</t>
  </si>
  <si>
    <t>Cons_B</t>
  </si>
  <si>
    <t>Conn_B</t>
  </si>
  <si>
    <t>Dir_B</t>
  </si>
  <si>
    <t>Pos1_B</t>
  </si>
  <si>
    <t>Pos2_B</t>
  </si>
  <si>
    <t>RotB_B</t>
  </si>
  <si>
    <t>Rot_B</t>
  </si>
  <si>
    <t>Bon1_B</t>
  </si>
  <si>
    <t>Bon2_B</t>
  </si>
  <si>
    <t>Cons_A</t>
  </si>
  <si>
    <t>Conn_A</t>
  </si>
  <si>
    <t>Dir_A</t>
  </si>
  <si>
    <t>Pos1_A</t>
  </si>
  <si>
    <t>Pos2_A</t>
  </si>
  <si>
    <t>RotB_A</t>
  </si>
  <si>
    <t>Rot_A</t>
  </si>
  <si>
    <t>Bon1_A</t>
  </si>
  <si>
    <t>Bon2_A</t>
  </si>
  <si>
    <t>Cons_P</t>
  </si>
  <si>
    <t>Conn_P</t>
  </si>
  <si>
    <t>Dir_P</t>
  </si>
  <si>
    <t>Pos1_P</t>
  </si>
  <si>
    <t>Pos2_P</t>
  </si>
  <si>
    <t>RotB_P</t>
  </si>
  <si>
    <t>Rot_P</t>
  </si>
  <si>
    <t>Bon1_P</t>
  </si>
  <si>
    <t>Bon2_P</t>
  </si>
  <si>
    <t>Cons_C</t>
  </si>
  <si>
    <t>Conn_C</t>
  </si>
  <si>
    <t>Dir_C</t>
  </si>
  <si>
    <t>Pos1_C</t>
  </si>
  <si>
    <t>Pos2_C</t>
  </si>
  <si>
    <t>RotB_C</t>
  </si>
  <si>
    <t>Rot_C</t>
  </si>
  <si>
    <t>Bon1_C</t>
  </si>
  <si>
    <t>Bon2_C</t>
  </si>
  <si>
    <r>
      <rPr>
        <b/>
        <sz val="12"/>
        <color theme="1"/>
        <rFont val="ＭＳ ゴシック"/>
        <family val="3"/>
        <charset val="128"/>
      </rPr>
      <t>アクロバットの難易度を計算するには（下のスクリーンショットを参照）</t>
    </r>
    <r>
      <rPr>
        <b/>
        <sz val="12"/>
        <color theme="1"/>
        <rFont val="Arial"/>
        <family val="2"/>
      </rPr>
      <t>:</t>
    </r>
    <phoneticPr fontId="33"/>
  </si>
  <si>
    <r>
      <rPr>
        <b/>
        <sz val="12"/>
        <color rgb="FF000000"/>
        <rFont val="Arial"/>
        <family val="2"/>
      </rPr>
      <t>Step 2</t>
    </r>
    <r>
      <rPr>
        <sz val="12"/>
        <color rgb="FF000000"/>
        <rFont val="Arial"/>
        <family val="2"/>
      </rPr>
      <t xml:space="preserve">: </t>
    </r>
    <r>
      <rPr>
        <sz val="12"/>
        <color rgb="FF000000"/>
        <rFont val="游ゴシック"/>
        <family val="3"/>
        <charset val="128"/>
      </rPr>
      <t>アクロごとに、アクロタイプのセルをクリックしたときに表示されるドロップダウンメニュー＞でアクロタイプ</t>
    </r>
    <r>
      <rPr>
        <sz val="12"/>
        <color rgb="FF000000"/>
        <rFont val="Arial"/>
        <family val="3"/>
      </rPr>
      <t xml:space="preserve"> (</t>
    </r>
    <r>
      <rPr>
        <sz val="12"/>
        <color rgb="FF000000"/>
        <rFont val="游ゴシック"/>
        <family val="3"/>
        <charset val="128"/>
      </rPr>
      <t>アクロ</t>
    </r>
    <r>
      <rPr>
        <sz val="12"/>
        <color rgb="FF000000"/>
        <rFont val="Arial"/>
        <family val="3"/>
      </rPr>
      <t>-A</t>
    </r>
    <r>
      <rPr>
        <sz val="12"/>
        <color rgb="FF000000"/>
        <rFont val="游ゴシック"/>
        <family val="3"/>
        <charset val="128"/>
      </rPr>
      <t>、アクロ</t>
    </r>
    <r>
      <rPr>
        <sz val="12"/>
        <color rgb="FF000000"/>
        <rFont val="Arial"/>
        <family val="3"/>
      </rPr>
      <t>-B</t>
    </r>
    <r>
      <rPr>
        <sz val="12"/>
        <color rgb="FF000000"/>
        <rFont val="游ゴシック"/>
        <family val="3"/>
        <charset val="128"/>
      </rPr>
      <t>、アクロ</t>
    </r>
    <r>
      <rPr>
        <sz val="12"/>
        <color rgb="FF000000"/>
        <rFont val="Arial"/>
        <family val="3"/>
      </rPr>
      <t>-C</t>
    </r>
    <r>
      <rPr>
        <sz val="12"/>
        <color rgb="FF000000"/>
        <rFont val="游ゴシック"/>
        <family val="3"/>
        <charset val="128"/>
      </rPr>
      <t>、アクロ</t>
    </r>
    <r>
      <rPr>
        <sz val="12"/>
        <color rgb="FF000000"/>
        <rFont val="Arial"/>
        <family val="3"/>
      </rPr>
      <t>-P)</t>
    </r>
    <r>
      <rPr>
        <sz val="12"/>
        <color rgb="FF000000"/>
        <rFont val="游ゴシック"/>
        <family val="3"/>
        <charset val="128"/>
      </rPr>
      <t>を選択。下記スクリーンショット参照</t>
    </r>
    <rPh sb="34" eb="36">
      <t>ヒョウジ</t>
    </rPh>
    <rPh sb="88" eb="90">
      <t>カキ</t>
    </rPh>
    <phoneticPr fontId="33"/>
  </si>
  <si>
    <r>
      <rPr>
        <b/>
        <sz val="12"/>
        <color theme="1"/>
        <rFont val="Arial"/>
        <family val="2"/>
      </rPr>
      <t>Step 3:</t>
    </r>
    <r>
      <rPr>
        <sz val="12"/>
        <color theme="1"/>
        <rFont val="Arial"/>
        <family val="2"/>
      </rPr>
      <t xml:space="preserve"> </t>
    </r>
    <r>
      <rPr>
        <sz val="12"/>
        <color theme="1"/>
        <rFont val="游ゴシック"/>
        <family val="2"/>
        <charset val="128"/>
      </rPr>
      <t>登録が必要な最小限のコンポーネントは濃い緑色で表示され、オプションのコンポーネントは明るい緑色で色付けされる。アクロタイプに該当しないコンポーネントはグレーで表示される。</t>
    </r>
    <rPh sb="8" eb="10">
      <t>トウロク</t>
    </rPh>
    <phoneticPr fontId="33"/>
  </si>
  <si>
    <r>
      <rPr>
        <b/>
        <sz val="12"/>
        <color rgb="FF000000"/>
        <rFont val="Arial"/>
        <family val="2"/>
      </rPr>
      <t>Step 4:</t>
    </r>
    <r>
      <rPr>
        <sz val="12"/>
        <color rgb="FF000000"/>
        <rFont val="游ゴシック"/>
        <family val="3"/>
        <charset val="128"/>
      </rPr>
      <t>ドロップダウンメニューを使用、アクロ</t>
    </r>
    <r>
      <rPr>
        <sz val="12"/>
        <color rgb="FF000000"/>
        <rFont val="Arial"/>
        <family val="2"/>
      </rPr>
      <t>(</t>
    </r>
    <r>
      <rPr>
        <sz val="12"/>
        <color rgb="FF000000"/>
        <rFont val="游ゴシック"/>
        <family val="3"/>
        <charset val="128"/>
      </rPr>
      <t>緑色のセル</t>
    </r>
    <r>
      <rPr>
        <sz val="12"/>
        <color rgb="FF000000"/>
        <rFont val="Arial"/>
        <family val="2"/>
      </rPr>
      <t>)</t>
    </r>
    <r>
      <rPr>
        <sz val="12"/>
        <color rgb="FF000000"/>
        <rFont val="游ゴシック"/>
        <family val="3"/>
        <charset val="128"/>
      </rPr>
      <t>に含まれる各コンポーネントのコードオプションのいずれかを選択する</t>
    </r>
    <r>
      <rPr>
        <sz val="12"/>
        <color rgb="FF000000"/>
        <rFont val="Arial"/>
        <family val="2"/>
      </rPr>
      <t>(</t>
    </r>
    <r>
      <rPr>
        <sz val="12"/>
        <color rgb="FF000000"/>
        <rFont val="游ゴシック"/>
        <family val="3"/>
        <charset val="128"/>
      </rPr>
      <t>スクリーンショットを参照</t>
    </r>
    <r>
      <rPr>
        <sz val="12"/>
        <color rgb="FF000000"/>
        <rFont val="Arial"/>
        <family val="2"/>
      </rPr>
      <t>)</t>
    </r>
    <r>
      <rPr>
        <sz val="12"/>
        <color rgb="FF000000"/>
        <rFont val="游ゴシック"/>
        <family val="3"/>
        <charset val="128"/>
      </rPr>
      <t>。ドロップダウンメニューには、選択したアクロタイプの有効なコードのみが表示される。</t>
    </r>
    <phoneticPr fontId="33"/>
  </si>
  <si>
    <r>
      <rPr>
        <b/>
        <sz val="12"/>
        <color theme="1"/>
        <rFont val="Arial"/>
        <family val="2"/>
      </rPr>
      <t>Step 5</t>
    </r>
    <r>
      <rPr>
        <sz val="12"/>
        <color theme="1"/>
        <rFont val="Arial"/>
        <family val="2"/>
      </rPr>
      <t xml:space="preserve">: </t>
    </r>
    <r>
      <rPr>
        <sz val="12"/>
        <color theme="1"/>
        <rFont val="游ゴシック"/>
        <family val="2"/>
        <charset val="128"/>
      </rPr>
      <t>すべてが正しく入力されると、難易度が自動的に計算される。</t>
    </r>
    <phoneticPr fontId="33"/>
  </si>
  <si>
    <r>
      <rPr>
        <b/>
        <sz val="12"/>
        <color theme="1"/>
        <rFont val="Arial"/>
        <family val="2"/>
      </rPr>
      <t>Step 6</t>
    </r>
    <r>
      <rPr>
        <sz val="12"/>
        <color theme="1"/>
        <rFont val="Arial"/>
        <family val="2"/>
      </rPr>
      <t xml:space="preserve">: </t>
    </r>
    <r>
      <rPr>
        <sz val="12"/>
        <color theme="1"/>
        <rFont val="游ゴシック"/>
        <family val="2"/>
        <charset val="128"/>
      </rPr>
      <t>希望のコーチカードに完全なコードをコピーして貼り付けることができる</t>
    </r>
    <phoneticPr fontId="33"/>
  </si>
  <si>
    <t>電卓は保護されており、コンポーネントコードとアクロタイプに関連するセルのみを変更できることに注意してください。</t>
    <phoneticPr fontId="33"/>
  </si>
  <si>
    <r>
      <t xml:space="preserve">1. </t>
    </r>
    <r>
      <rPr>
        <sz val="12"/>
        <color theme="1"/>
        <rFont val="游ゴシック"/>
        <family val="2"/>
        <charset val="128"/>
      </rPr>
      <t>アクロタイプを先に選択していない場合</t>
    </r>
    <phoneticPr fontId="33"/>
  </si>
  <si>
    <r>
      <t xml:space="preserve">2. </t>
    </r>
    <r>
      <rPr>
        <sz val="12"/>
        <color theme="1"/>
        <rFont val="游ゴシック"/>
        <family val="2"/>
        <charset val="128"/>
      </rPr>
      <t>アクロタイプに最低限必要なコードが記入されていない場合</t>
    </r>
    <r>
      <rPr>
        <sz val="12"/>
        <color theme="1"/>
        <rFont val="Arial"/>
        <family val="2"/>
      </rPr>
      <t>(</t>
    </r>
    <r>
      <rPr>
        <sz val="12"/>
        <color theme="1"/>
        <rFont val="游ゴシック"/>
        <family val="2"/>
        <charset val="128"/>
      </rPr>
      <t>濃い緑色で強調表示</t>
    </r>
    <r>
      <rPr>
        <sz val="12"/>
        <color theme="1"/>
        <rFont val="Arial"/>
        <family val="2"/>
      </rPr>
      <t>)</t>
    </r>
    <phoneticPr fontId="33"/>
  </si>
  <si>
    <t>ACRO-C</t>
  </si>
  <si>
    <r>
      <t xml:space="preserve">ACROBATICS CALCULATOR (v1.2) / </t>
    </r>
    <r>
      <rPr>
        <b/>
        <sz val="36"/>
        <color theme="1"/>
        <rFont val="ＭＳ Ｐゴシック"/>
        <family val="2"/>
        <charset val="128"/>
      </rPr>
      <t>アクロバティック計算機</t>
    </r>
    <rPh sb="39" eb="42">
      <t>ケイサンキ</t>
    </rPh>
    <phoneticPr fontId="33"/>
  </si>
  <si>
    <t>コンポーネントとグループ</t>
  </si>
  <si>
    <r>
      <t>REQUIREMENTS/</t>
    </r>
    <r>
      <rPr>
        <sz val="28"/>
        <color theme="1"/>
        <rFont val="ＭＳ Ｐゴシック"/>
        <family val="2"/>
        <charset val="128"/>
      </rPr>
      <t>必要条件</t>
    </r>
    <rPh sb="13" eb="15">
      <t>ヒツヨウ</t>
    </rPh>
    <rPh sb="15" eb="17">
      <t>ジョウケン</t>
    </rPh>
    <phoneticPr fontId="33"/>
  </si>
  <si>
    <r>
      <rPr>
        <sz val="12"/>
        <color theme="1"/>
        <rFont val="ＭＳ Ｐゴシック"/>
        <family val="2"/>
        <charset val="128"/>
      </rPr>
      <t>適用</t>
    </r>
    <rPh sb="0" eb="2">
      <t>テキヨウ</t>
    </rPh>
    <phoneticPr fontId="33"/>
  </si>
  <si>
    <r>
      <rPr>
        <sz val="12"/>
        <color theme="1"/>
        <rFont val="ＭＳ Ｐゴシック"/>
        <family val="2"/>
        <charset val="128"/>
      </rPr>
      <t>極小</t>
    </r>
    <rPh sb="0" eb="1">
      <t>ゴク</t>
    </rPh>
    <rPh sb="1" eb="2">
      <t>ショウ</t>
    </rPh>
    <phoneticPr fontId="33"/>
  </si>
  <si>
    <t>ACRO-B</t>
  </si>
  <si>
    <t>ACRO-A</t>
  </si>
  <si>
    <t>ACRO-P</t>
  </si>
  <si>
    <t>ACRO-A</t>
    <phoneticPr fontId="33"/>
  </si>
  <si>
    <t>必須</t>
    <rPh sb="0" eb="2">
      <t>ヒッス</t>
    </rPh>
    <phoneticPr fontId="33"/>
  </si>
  <si>
    <t>オプション</t>
    <phoneticPr fontId="33"/>
  </si>
  <si>
    <t>該当なし</t>
    <rPh sb="0" eb="2">
      <t>ガイトウ</t>
    </rPh>
    <phoneticPr fontId="33"/>
  </si>
  <si>
    <t>1/1</t>
    <phoneticPr fontId="33"/>
  </si>
  <si>
    <t>1/0</t>
    <phoneticPr fontId="33"/>
  </si>
  <si>
    <r>
      <t xml:space="preserve">3. </t>
    </r>
    <r>
      <rPr>
        <sz val="12"/>
        <color theme="1"/>
        <rFont val="游ゴシック"/>
        <family val="2"/>
        <charset val="128"/>
      </rPr>
      <t>入力されたコードが、選択したアクロタイプ</t>
    </r>
    <r>
      <rPr>
        <sz val="12"/>
        <color theme="1"/>
        <rFont val="Arial"/>
        <family val="2"/>
      </rPr>
      <t>/</t>
    </r>
    <r>
      <rPr>
        <sz val="12"/>
        <color theme="1"/>
        <rFont val="游ゴシック"/>
        <family val="2"/>
        <charset val="128"/>
      </rPr>
      <t>コンポーネントの許容範囲にない場合</t>
    </r>
    <r>
      <rPr>
        <sz val="12"/>
        <color theme="1"/>
        <rFont val="Arial"/>
        <family val="2"/>
      </rPr>
      <t>(</t>
    </r>
    <r>
      <rPr>
        <sz val="12"/>
        <color theme="1"/>
        <rFont val="游ゴシック"/>
        <family val="2"/>
        <charset val="128"/>
      </rPr>
      <t>不一致</t>
    </r>
    <r>
      <rPr>
        <sz val="12"/>
        <color theme="1"/>
        <rFont val="Arial"/>
        <family val="2"/>
      </rPr>
      <t>)</t>
    </r>
    <phoneticPr fontId="33"/>
  </si>
  <si>
    <t>ACRO-C</t>
    <phoneticPr fontId="33"/>
  </si>
  <si>
    <r>
      <t xml:space="preserve">4. </t>
    </r>
    <r>
      <rPr>
        <sz val="12"/>
        <color theme="1"/>
        <rFont val="游ゴシック"/>
        <family val="2"/>
        <charset val="128"/>
      </rPr>
      <t>掲載順</t>
    </r>
    <r>
      <rPr>
        <sz val="12"/>
        <color theme="1"/>
        <rFont val="Arial"/>
        <family val="2"/>
      </rPr>
      <t xml:space="preserve"> 2</t>
    </r>
    <r>
      <rPr>
        <sz val="12"/>
        <color theme="1"/>
        <rFont val="ＭＳ Ｐゴシック"/>
        <family val="2"/>
        <charset val="128"/>
      </rPr>
      <t>つ目</t>
    </r>
    <r>
      <rPr>
        <sz val="12"/>
        <color theme="1"/>
        <rFont val="Arial"/>
        <family val="2"/>
      </rPr>
      <t xml:space="preserve"> </t>
    </r>
    <r>
      <rPr>
        <sz val="12"/>
        <color theme="1"/>
        <rFont val="游ゴシック"/>
        <family val="2"/>
        <charset val="128"/>
      </rPr>
      <t>が掲載順</t>
    </r>
    <r>
      <rPr>
        <sz val="12"/>
        <color theme="1"/>
        <rFont val="Arial"/>
        <family val="2"/>
      </rPr>
      <t xml:space="preserve"> 1</t>
    </r>
    <r>
      <rPr>
        <sz val="12"/>
        <color theme="1"/>
        <rFont val="ＭＳ Ｐゴシック"/>
        <family val="2"/>
        <charset val="128"/>
      </rPr>
      <t>つ目</t>
    </r>
    <r>
      <rPr>
        <sz val="12"/>
        <color theme="1"/>
        <rFont val="Arial"/>
        <family val="2"/>
      </rPr>
      <t xml:space="preserve"> </t>
    </r>
    <r>
      <rPr>
        <sz val="12"/>
        <color theme="1"/>
        <rFont val="游ゴシック"/>
        <family val="2"/>
        <charset val="128"/>
      </rPr>
      <t>と同じバリエーション</t>
    </r>
    <r>
      <rPr>
        <sz val="12"/>
        <color theme="1"/>
        <rFont val="Arial"/>
        <family val="2"/>
      </rPr>
      <t xml:space="preserve"> </t>
    </r>
    <r>
      <rPr>
        <sz val="12"/>
        <color theme="1"/>
        <rFont val="游ゴシック"/>
        <family val="2"/>
        <charset val="128"/>
      </rPr>
      <t>ファミリーの場合</t>
    </r>
    <rPh sb="9" eb="10">
      <t>メ</t>
    </rPh>
    <rPh sb="18" eb="19">
      <t>メ</t>
    </rPh>
    <phoneticPr fontId="33"/>
  </si>
  <si>
    <r>
      <t xml:space="preserve">1. </t>
    </r>
    <r>
      <rPr>
        <sz val="12"/>
        <color theme="1"/>
        <rFont val="ＭＳ ゴシック"/>
        <family val="3"/>
        <charset val="128"/>
      </rPr>
      <t>アクロのいずれかが附則</t>
    </r>
    <r>
      <rPr>
        <sz val="12"/>
        <color theme="1"/>
        <rFont val="Arial"/>
        <family val="2"/>
      </rPr>
      <t>3</t>
    </r>
    <r>
      <rPr>
        <sz val="12"/>
        <color theme="1"/>
        <rFont val="ＭＳ ゴシック"/>
        <family val="3"/>
        <charset val="128"/>
      </rPr>
      <t>、</t>
    </r>
    <r>
      <rPr>
        <sz val="12"/>
        <color theme="1"/>
        <rFont val="Arial"/>
        <family val="2"/>
      </rPr>
      <t>4</t>
    </r>
    <r>
      <rPr>
        <sz val="12"/>
        <color theme="1"/>
        <rFont val="ＭＳ ゴシック"/>
        <family val="3"/>
        <charset val="128"/>
      </rPr>
      <t>、</t>
    </r>
    <r>
      <rPr>
        <sz val="12"/>
        <color theme="1"/>
        <rFont val="Arial"/>
        <family val="2"/>
      </rPr>
      <t>5</t>
    </r>
    <r>
      <rPr>
        <sz val="12"/>
        <color theme="1"/>
        <rFont val="ＭＳ ゴシック"/>
        <family val="3"/>
        <charset val="128"/>
      </rPr>
      <t>のルールを満たさない場合。</t>
    </r>
    <r>
      <rPr>
        <sz val="12"/>
        <color theme="1"/>
        <rFont val="Arial"/>
        <family val="2"/>
      </rPr>
      <t>: "</t>
    </r>
    <r>
      <rPr>
        <sz val="12"/>
        <color theme="1"/>
        <rFont val="ＭＳ ゴシック"/>
        <family val="3"/>
        <charset val="128"/>
      </rPr>
      <t>アクロは同じルーティンで繰り返されてはならない</t>
    </r>
    <r>
      <rPr>
        <sz val="12"/>
        <color theme="1"/>
        <rFont val="Arial"/>
        <family val="2"/>
      </rPr>
      <t>"</t>
    </r>
    <r>
      <rPr>
        <sz val="12"/>
        <color theme="1"/>
        <rFont val="ＭＳ ゴシック"/>
        <family val="3"/>
        <charset val="128"/>
      </rPr>
      <t>。そのルールについては、アクロバティックガイドの説明を参照してください。</t>
    </r>
    <rPh sb="12" eb="14">
      <t>フソク</t>
    </rPh>
    <phoneticPr fontId="33"/>
  </si>
  <si>
    <r>
      <rPr>
        <b/>
        <sz val="12"/>
        <color theme="1"/>
        <rFont val="ＭＳ ゴシック"/>
        <family val="2"/>
        <charset val="128"/>
      </rPr>
      <t>要件と検証メッセージ</t>
    </r>
    <r>
      <rPr>
        <b/>
        <sz val="12"/>
        <color theme="1"/>
        <rFont val="Arial"/>
        <family val="2"/>
      </rPr>
      <t xml:space="preserve"> (</t>
    </r>
    <r>
      <rPr>
        <b/>
        <sz val="12"/>
        <color theme="1"/>
        <rFont val="ＭＳ ゴシック"/>
        <family val="2"/>
        <charset val="128"/>
      </rPr>
      <t>修正を求める</t>
    </r>
    <r>
      <rPr>
        <b/>
        <sz val="12"/>
        <color theme="1"/>
        <rFont val="Arial"/>
        <family val="2"/>
      </rPr>
      <t>)</t>
    </r>
    <phoneticPr fontId="33"/>
  </si>
  <si>
    <r>
      <t>ACRO TYPE</t>
    </r>
    <r>
      <rPr>
        <sz val="12"/>
        <color theme="1"/>
        <rFont val="ＭＳ Ｐゴシック"/>
        <family val="2"/>
        <charset val="128"/>
      </rPr>
      <t>を選択</t>
    </r>
    <rPh sb="10" eb="12">
      <t>センタク</t>
    </rPh>
    <phoneticPr fontId="33"/>
  </si>
  <si>
    <t>最小限のコンポーネントは濃い緑色、オプションのコンポーネントは明るい緑色、アクロタイプに該当しないコンポーネントはグレーで表示される。</t>
    <rPh sb="0" eb="3">
      <t>サイショウゲン</t>
    </rPh>
    <rPh sb="12" eb="13">
      <t>コ</t>
    </rPh>
    <rPh sb="14" eb="16">
      <t>ミドリイロ</t>
    </rPh>
    <rPh sb="31" eb="32">
      <t>アカ</t>
    </rPh>
    <rPh sb="34" eb="36">
      <t>ミドリイロ</t>
    </rPh>
    <rPh sb="44" eb="46">
      <t>ガイトウ</t>
    </rPh>
    <rPh sb="61" eb="63">
      <t>ヒョウジ</t>
    </rPh>
    <phoneticPr fontId="33"/>
  </si>
  <si>
    <r>
      <rPr>
        <sz val="12"/>
        <color theme="1"/>
        <rFont val="ＭＳ Ｐゴシック"/>
        <family val="2"/>
        <charset val="128"/>
      </rPr>
      <t>ドロップダウンメニューでアクロ</t>
    </r>
    <r>
      <rPr>
        <sz val="12"/>
        <color theme="1"/>
        <rFont val="Arial"/>
        <family val="2"/>
      </rPr>
      <t>(</t>
    </r>
    <r>
      <rPr>
        <sz val="12"/>
        <color theme="1"/>
        <rFont val="ＭＳ Ｐゴシック"/>
        <family val="2"/>
        <charset val="128"/>
      </rPr>
      <t>緑色のセル</t>
    </r>
    <r>
      <rPr>
        <sz val="12"/>
        <color theme="1"/>
        <rFont val="Arial"/>
        <family val="2"/>
      </rPr>
      <t>)</t>
    </r>
    <r>
      <rPr>
        <sz val="12"/>
        <color theme="1"/>
        <rFont val="ＭＳ Ｐゴシック"/>
        <family val="2"/>
        <charset val="128"/>
      </rPr>
      <t>に含まれる各コンポーネントのコード、オプションのいずれかを選択する。ドロップダウンメニューには、選択したアクロタイプの有効なコードのみが表示される。</t>
    </r>
    <phoneticPr fontId="33"/>
  </si>
  <si>
    <t>すべてが正しく入力されると、難易度が自動的に計算される。</t>
    <phoneticPr fontId="33"/>
  </si>
  <si>
    <t>希望のコーチカードに完全なコードをコピーして貼り付ける</t>
    <phoneticPr fontId="33"/>
  </si>
  <si>
    <r>
      <t xml:space="preserve">HOW TO USE THE CALCULATOR / </t>
    </r>
    <r>
      <rPr>
        <b/>
        <sz val="24"/>
        <color theme="1"/>
        <rFont val="ＭＳ Ｐゴシック"/>
        <family val="2"/>
        <charset val="128"/>
      </rPr>
      <t>計算表</t>
    </r>
    <r>
      <rPr>
        <b/>
        <sz val="24"/>
        <color theme="1"/>
        <rFont val="游ゴシック"/>
        <family val="2"/>
        <charset val="128"/>
      </rPr>
      <t>の使い方</t>
    </r>
    <rPh sb="28" eb="30">
      <t>ケイサン</t>
    </rPh>
    <rPh sb="30" eb="31">
      <t>ヒョウ</t>
    </rPh>
    <phoneticPr fontId="33"/>
  </si>
  <si>
    <r>
      <t xml:space="preserve">ACROBATICS CALCULATOR (v1.2) / </t>
    </r>
    <r>
      <rPr>
        <b/>
        <sz val="36"/>
        <color theme="1"/>
        <rFont val="ＭＳ Ｐゴシック"/>
        <family val="2"/>
        <charset val="128"/>
      </rPr>
      <t>アクロバティック計算表</t>
    </r>
    <rPh sb="39" eb="41">
      <t>ケイサン</t>
    </rPh>
    <rPh sb="41" eb="42">
      <t>ヒョウ</t>
    </rPh>
    <phoneticPr fontId="33"/>
  </si>
  <si>
    <r>
      <rPr>
        <b/>
        <sz val="12"/>
        <color theme="1"/>
        <rFont val="Arial"/>
        <family val="2"/>
      </rPr>
      <t>Step 1:</t>
    </r>
    <r>
      <rPr>
        <sz val="12"/>
        <color theme="1"/>
        <rFont val="Arial"/>
        <family val="2"/>
      </rPr>
      <t xml:space="preserve"> </t>
    </r>
    <r>
      <rPr>
        <sz val="12"/>
        <color theme="1"/>
        <rFont val="ＭＳ Ｐゴシック"/>
        <family val="2"/>
        <charset val="128"/>
      </rPr>
      <t>シート</t>
    </r>
    <r>
      <rPr>
        <sz val="12"/>
        <color theme="1"/>
        <rFont val="游ゴシック"/>
        <family val="2"/>
        <charset val="128"/>
      </rPr>
      <t>「アクロ計算表（入力用）」に移動する</t>
    </r>
    <rPh sb="15" eb="17">
      <t>ケイサン</t>
    </rPh>
    <rPh sb="17" eb="18">
      <t>ヒョウ</t>
    </rPh>
    <rPh sb="19" eb="22">
      <t>ニュウリョクヨウ</t>
    </rPh>
    <phoneticPr fontId="33"/>
  </si>
  <si>
    <t>システムによって自動的にキャプチャされる要件。満たされない場合、計算表は修正が必要になります:</t>
    <rPh sb="34" eb="35">
      <t>ヒョウ</t>
    </rPh>
    <phoneticPr fontId="33"/>
  </si>
  <si>
    <r>
      <t xml:space="preserve">* </t>
    </r>
    <r>
      <rPr>
        <sz val="12"/>
        <color rgb="FFFF0000"/>
        <rFont val="游ゴシック"/>
        <family val="2"/>
        <charset val="128"/>
      </rPr>
      <t>アクロには他にも制限がありますのでご注意ください。</t>
    </r>
    <r>
      <rPr>
        <sz val="12"/>
        <color rgb="FFFF0000"/>
        <rFont val="Arial"/>
        <family val="2"/>
      </rPr>
      <t xml:space="preserve"> </t>
    </r>
    <r>
      <rPr>
        <sz val="12"/>
        <color rgb="FFFF0000"/>
        <rFont val="游ゴシック"/>
        <family val="2"/>
        <charset val="128"/>
      </rPr>
      <t>この計算表によって自動的に表示される理由以外の理由で無効になる場合があります。詳細については、カタログを参照してください。</t>
    </r>
    <rPh sb="32" eb="33">
      <t>ヒョウ</t>
    </rPh>
    <phoneticPr fontId="33"/>
  </si>
  <si>
    <t>システムによって自動的にキャプチャされる警告。満たされない場合、計算表に次のメッセージを表示します。</t>
    <rPh sb="34" eb="35">
      <t>ヒョウ</t>
    </rPh>
    <phoneticPr fontId="33"/>
  </si>
  <si>
    <t>アクロ計算表（入力用）で入力</t>
    <rPh sb="3" eb="5">
      <t>ケイサン</t>
    </rPh>
    <rPh sb="5" eb="6">
      <t>ヒョウ</t>
    </rPh>
    <rPh sb="7" eb="10">
      <t>ニュウリョクヨウ</t>
    </rPh>
    <rPh sb="12" eb="14">
      <t>ニュウリョク</t>
    </rPh>
    <phoneticPr fontId="33"/>
  </si>
  <si>
    <r>
      <t>**</t>
    </r>
    <r>
      <rPr>
        <sz val="12"/>
        <color rgb="FFFF0000"/>
        <rFont val="ＭＳ ゴシック"/>
        <family val="3"/>
        <charset val="128"/>
      </rPr>
      <t>この計算表とアクロバティックカタログとの間に不一致がある場合、カタログに記載されている番号と説明が常に優先されます</t>
    </r>
    <r>
      <rPr>
        <sz val="12"/>
        <color rgb="FFFF0000"/>
        <rFont val="Arial"/>
        <family val="2"/>
      </rPr>
      <t>**</t>
    </r>
    <rPh sb="6" eb="7">
      <t>ヒョウ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</si>
</sst>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54" x14ac:knownFonts="1">
    <font>
      <sz val="12"/>
      <color theme="1"/>
      <name val="Calibri"/>
      <scheme val="minor"/>
    </font>
    <font>
      <sz val="8"/>
      <name val="Calibri"/>
      <family val="2"/>
      <scheme val="minor"/>
    </font>
    <font>
      <sz val="12"/>
      <color theme="1"/>
      <name val="Arial"/>
      <family val="2"/>
    </font>
    <font>
      <b/>
      <sz val="18"/>
      <color theme="1"/>
      <name val="Arial"/>
      <family val="2"/>
    </font>
    <font>
      <sz val="12"/>
      <name val="Arial"/>
      <family val="2"/>
    </font>
    <font>
      <b/>
      <sz val="40"/>
      <color theme="1"/>
      <name val="Arial"/>
      <family val="2"/>
    </font>
    <font>
      <b/>
      <sz val="10"/>
      <color theme="1"/>
      <name val="Arial"/>
      <family val="2"/>
    </font>
    <font>
      <b/>
      <sz val="8"/>
      <color theme="1"/>
      <name val="Arial"/>
      <family val="2"/>
    </font>
    <font>
      <b/>
      <sz val="9"/>
      <color theme="1"/>
      <name val="Arial"/>
      <family val="2"/>
    </font>
    <font>
      <b/>
      <sz val="10"/>
      <color rgb="FF0000FF"/>
      <name val="Arial"/>
      <family val="2"/>
    </font>
    <font>
      <b/>
      <sz val="8"/>
      <color rgb="FFFF0000"/>
      <name val="Arial"/>
      <family val="2"/>
    </font>
    <font>
      <sz val="8"/>
      <color theme="1"/>
      <name val="Arial"/>
      <family val="2"/>
    </font>
    <font>
      <sz val="10"/>
      <color rgb="FF0000FF"/>
      <name val="Arial"/>
      <family val="2"/>
    </font>
    <font>
      <sz val="7"/>
      <color rgb="FF0000FF"/>
      <name val="Arial"/>
      <family val="2"/>
    </font>
    <font>
      <b/>
      <sz val="12"/>
      <color theme="1"/>
      <name val="Arial"/>
      <family val="2"/>
    </font>
    <font>
      <i/>
      <sz val="8"/>
      <color theme="1"/>
      <name val="Arial"/>
      <family val="2"/>
    </font>
    <font>
      <sz val="11"/>
      <color rgb="FF0000FF"/>
      <name val="Arial"/>
      <family val="2"/>
    </font>
    <font>
      <sz val="10"/>
      <color theme="1"/>
      <name val="Arial"/>
      <family val="2"/>
    </font>
    <font>
      <sz val="8"/>
      <color rgb="FFFF0000"/>
      <name val="Arial"/>
      <family val="2"/>
    </font>
    <font>
      <sz val="8"/>
      <name val="Arial"/>
      <family val="2"/>
    </font>
    <font>
      <b/>
      <sz val="14"/>
      <color theme="1"/>
      <name val="Arial"/>
      <family val="2"/>
    </font>
    <font>
      <sz val="10"/>
      <color rgb="FF000000"/>
      <name val="Arial"/>
      <family val="2"/>
    </font>
    <font>
      <sz val="9"/>
      <color theme="1"/>
      <name val="Arial"/>
      <family val="2"/>
    </font>
    <font>
      <sz val="9"/>
      <color rgb="FF000000"/>
      <name val="Arial"/>
      <family val="2"/>
    </font>
    <font>
      <b/>
      <sz val="28"/>
      <color theme="1"/>
      <name val="Arial"/>
      <family val="2"/>
    </font>
    <font>
      <sz val="28"/>
      <color theme="1"/>
      <name val="Arial"/>
      <family val="2"/>
    </font>
    <font>
      <b/>
      <sz val="24"/>
      <color theme="1"/>
      <name val="Arial"/>
      <family val="2"/>
    </font>
    <font>
      <sz val="9"/>
      <color indexed="81"/>
      <name val="Tahoma"/>
      <family val="2"/>
    </font>
    <font>
      <b/>
      <sz val="9"/>
      <color indexed="81"/>
      <name val="Tahoma"/>
      <family val="2"/>
    </font>
    <font>
      <sz val="9"/>
      <name val="Arial"/>
      <family val="2"/>
    </font>
    <font>
      <sz val="12"/>
      <color rgb="FFFF0000"/>
      <name val="Arial"/>
      <family val="2"/>
    </font>
    <font>
      <b/>
      <sz val="12"/>
      <color rgb="FF000000"/>
      <name val="Arial"/>
      <family val="2"/>
    </font>
    <font>
      <sz val="12"/>
      <color rgb="FF000000"/>
      <name val="Arial"/>
      <family val="2"/>
    </font>
    <font>
      <sz val="6"/>
      <name val="Calibri"/>
      <family val="3"/>
      <charset val="128"/>
      <scheme val="minor"/>
    </font>
    <font>
      <b/>
      <sz val="24"/>
      <color theme="1"/>
      <name val="游ゴシック"/>
      <family val="2"/>
      <charset val="128"/>
    </font>
    <font>
      <b/>
      <sz val="12"/>
      <color theme="1"/>
      <name val="ＭＳ ゴシック"/>
      <family val="3"/>
      <charset val="128"/>
    </font>
    <font>
      <b/>
      <sz val="12"/>
      <color theme="1"/>
      <name val="Arial"/>
      <family val="3"/>
      <charset val="128"/>
    </font>
    <font>
      <sz val="12"/>
      <color theme="1"/>
      <name val="游ゴシック"/>
      <family val="2"/>
      <charset val="128"/>
    </font>
    <font>
      <sz val="12"/>
      <color rgb="FF000000"/>
      <name val="游ゴシック"/>
      <family val="3"/>
      <charset val="128"/>
    </font>
    <font>
      <sz val="12"/>
      <color rgb="FF000000"/>
      <name val="Arial"/>
      <family val="2"/>
    </font>
    <font>
      <sz val="12"/>
      <color rgb="FF000000"/>
      <name val="Arial"/>
      <family val="3"/>
    </font>
    <font>
      <sz val="12"/>
      <color theme="1"/>
      <name val="ＭＳ Ｐゴシック"/>
      <family val="2"/>
      <charset val="128"/>
    </font>
    <font>
      <sz val="12"/>
      <color rgb="FFFF0000"/>
      <name val="游ゴシック"/>
      <family val="2"/>
      <charset val="128"/>
    </font>
    <font>
      <sz val="12"/>
      <color theme="1"/>
      <name val="ＭＳ ゴシック"/>
      <family val="3"/>
      <charset val="128"/>
    </font>
    <font>
      <b/>
      <sz val="36"/>
      <color theme="1"/>
      <name val="Arial"/>
      <family val="2"/>
    </font>
    <font>
      <b/>
      <sz val="36"/>
      <color theme="1"/>
      <name val="ＭＳ Ｐゴシック"/>
      <family val="2"/>
      <charset val="128"/>
    </font>
    <font>
      <sz val="28"/>
      <color theme="1"/>
      <name val="ＭＳ Ｐゴシック"/>
      <family val="2"/>
      <charset val="128"/>
    </font>
    <font>
      <b/>
      <sz val="10"/>
      <name val="Arial"/>
      <family val="2"/>
    </font>
    <font>
      <b/>
      <sz val="24"/>
      <color theme="1"/>
      <name val="ＭＳ Ｐゴシック"/>
      <family val="2"/>
      <charset val="128"/>
    </font>
    <font>
      <b/>
      <sz val="11"/>
      <color rgb="FF0000FF"/>
      <name val="ＭＳ Ｐゴシック"/>
      <family val="3"/>
      <charset val="128"/>
    </font>
    <font>
      <b/>
      <sz val="12"/>
      <color theme="1"/>
      <name val="ＭＳ ゴシック"/>
      <family val="2"/>
      <charset val="128"/>
    </font>
    <font>
      <b/>
      <sz val="12"/>
      <color theme="1"/>
      <name val="Arial"/>
      <family val="2"/>
      <charset val="128"/>
    </font>
    <font>
      <sz val="12"/>
      <color theme="1"/>
      <name val="Arial"/>
      <family val="2"/>
      <charset val="128"/>
    </font>
    <font>
      <sz val="12"/>
      <color rgb="FFFF0000"/>
      <name val="ＭＳ ゴシック"/>
      <family val="3"/>
      <charset val="128"/>
    </font>
  </fonts>
  <fills count="24">
    <fill>
      <patternFill patternType="none"/>
    </fill>
    <fill>
      <patternFill patternType="gray125"/>
    </fill>
    <fill>
      <patternFill patternType="solid">
        <fgColor theme="0"/>
        <bgColor indexed="64"/>
      </patternFill>
    </fill>
    <fill>
      <patternFill patternType="solid">
        <fgColor theme="0"/>
        <bgColor rgb="FFF2F2F2"/>
      </patternFill>
    </fill>
    <fill>
      <patternFill patternType="solid">
        <fgColor theme="0"/>
        <bgColor rgb="FFDADADA"/>
      </patternFill>
    </fill>
    <fill>
      <patternFill patternType="solid">
        <fgColor theme="2" tint="-0.14999847407452621"/>
        <bgColor rgb="FFDADADA"/>
      </patternFill>
    </fill>
    <fill>
      <patternFill patternType="solid">
        <fgColor theme="9" tint="0.79998168889431442"/>
        <bgColor rgb="FFDADADA"/>
      </patternFill>
    </fill>
    <fill>
      <patternFill patternType="solid">
        <fgColor theme="9" tint="0.39997558519241921"/>
        <bgColor rgb="FFDADADA"/>
      </patternFill>
    </fill>
    <fill>
      <patternFill patternType="solid">
        <fgColor theme="5" tint="-0.249977111117893"/>
        <bgColor rgb="FFDADADA"/>
      </patternFill>
    </fill>
    <fill>
      <patternFill patternType="solid">
        <fgColor theme="8" tint="0.79998168889431442"/>
        <bgColor rgb="FFDADADA"/>
      </patternFill>
    </fill>
    <fill>
      <patternFill patternType="solid">
        <fgColor theme="4" tint="0.39997558519241921"/>
        <bgColor rgb="FFDADADA"/>
      </patternFill>
    </fill>
    <fill>
      <patternFill patternType="solid">
        <fgColor theme="5"/>
        <bgColor rgb="FFDADADA"/>
      </patternFill>
    </fill>
    <fill>
      <patternFill patternType="solid">
        <fgColor theme="5" tint="0.59999389629810485"/>
        <bgColor rgb="FFDADADA"/>
      </patternFill>
    </fill>
    <fill>
      <patternFill patternType="solid">
        <fgColor theme="7" tint="-0.249977111117893"/>
        <bgColor rgb="FFDADADA"/>
      </patternFill>
    </fill>
    <fill>
      <patternFill patternType="solid">
        <fgColor theme="7" tint="0.59999389629810485"/>
        <bgColor rgb="FFDADADA"/>
      </patternFill>
    </fill>
    <fill>
      <patternFill patternType="solid">
        <fgColor theme="0" tint="-0.14999847407452621"/>
        <bgColor rgb="FFDADADA"/>
      </patternFill>
    </fill>
    <fill>
      <patternFill patternType="solid">
        <fgColor theme="4" tint="0.79998168889431442"/>
        <bgColor indexed="64"/>
      </patternFill>
    </fill>
    <fill>
      <patternFill patternType="solid">
        <fgColor theme="2" tint="-0.34998626667073579"/>
        <bgColor indexed="64"/>
      </patternFill>
    </fill>
    <fill>
      <patternFill patternType="solid">
        <fgColor theme="7" tint="0.39997558519241921"/>
        <bgColor indexed="64"/>
      </patternFill>
    </fill>
    <fill>
      <patternFill patternType="solid">
        <fgColor theme="7"/>
        <bgColor indexed="64"/>
      </patternFill>
    </fill>
    <fill>
      <patternFill patternType="solid">
        <fgColor theme="9" tint="0.39997558519241921"/>
        <bgColor rgb="FFFEF2CB"/>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3">
    <xf numFmtId="0" fontId="0" fillId="0" borderId="0" xfId="0"/>
    <xf numFmtId="0" fontId="2" fillId="2" borderId="0" xfId="0" applyFont="1" applyFill="1"/>
    <xf numFmtId="0" fontId="2" fillId="2" borderId="0" xfId="0" applyFont="1" applyFill="1" applyAlignment="1">
      <alignment wrapText="1"/>
    </xf>
    <xf numFmtId="0" fontId="6" fillId="3" borderId="12" xfId="0" applyFont="1" applyFill="1" applyBorder="1" applyAlignment="1">
      <alignment horizontal="center" vertical="center" wrapText="1"/>
    </xf>
    <xf numFmtId="0" fontId="2" fillId="2" borderId="0" xfId="0" applyFont="1" applyFill="1" applyAlignment="1">
      <alignment vertical="center" wrapText="1"/>
    </xf>
    <xf numFmtId="176" fontId="7" fillId="5" borderId="13"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xf>
    <xf numFmtId="177" fontId="7" fillId="5" borderId="14"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wrapText="1"/>
    </xf>
    <xf numFmtId="176" fontId="7" fillId="5" borderId="15" xfId="0" applyNumberFormat="1" applyFont="1" applyFill="1" applyBorder="1" applyAlignment="1">
      <alignment horizontal="center" vertical="center"/>
    </xf>
    <xf numFmtId="176" fontId="7" fillId="8" borderId="2" xfId="0" applyNumberFormat="1" applyFont="1" applyFill="1" applyBorder="1" applyAlignment="1">
      <alignment horizontal="center" vertical="center"/>
    </xf>
    <xf numFmtId="176" fontId="7" fillId="7" borderId="2"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xf>
    <xf numFmtId="177" fontId="7" fillId="7" borderId="1"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wrapText="1"/>
    </xf>
    <xf numFmtId="176" fontId="7" fillId="6" borderId="2" xfId="0" applyNumberFormat="1" applyFont="1" applyFill="1" applyBorder="1" applyAlignment="1">
      <alignment horizontal="center" vertical="center"/>
    </xf>
    <xf numFmtId="176" fontId="7" fillId="6" borderId="1" xfId="0" applyNumberFormat="1" applyFont="1" applyFill="1" applyBorder="1" applyAlignment="1">
      <alignment horizontal="center" vertical="center"/>
    </xf>
    <xf numFmtId="177" fontId="7" fillId="6" borderId="1" xfId="0" applyNumberFormat="1" applyFont="1" applyFill="1" applyBorder="1" applyAlignment="1">
      <alignment horizontal="center" vertical="center"/>
    </xf>
    <xf numFmtId="176" fontId="7" fillId="6" borderId="1" xfId="0" applyNumberFormat="1" applyFont="1" applyFill="1" applyBorder="1" applyAlignment="1">
      <alignment horizontal="center" vertical="center" wrapText="1"/>
    </xf>
    <xf numFmtId="176" fontId="7" fillId="14" borderId="2" xfId="0" applyNumberFormat="1" applyFont="1" applyFill="1" applyBorder="1" applyAlignment="1">
      <alignment horizontal="center" vertical="center"/>
    </xf>
    <xf numFmtId="176" fontId="7" fillId="14" borderId="1" xfId="0" applyNumberFormat="1" applyFont="1" applyFill="1" applyBorder="1" applyAlignment="1">
      <alignment horizontal="center" vertical="center"/>
    </xf>
    <xf numFmtId="177" fontId="7" fillId="14" borderId="1" xfId="0" applyNumberFormat="1" applyFont="1" applyFill="1" applyBorder="1" applyAlignment="1">
      <alignment horizontal="center" vertical="center"/>
    </xf>
    <xf numFmtId="176" fontId="7" fillId="14" borderId="1" xfId="0" applyNumberFormat="1" applyFont="1" applyFill="1" applyBorder="1" applyAlignment="1">
      <alignment horizontal="center" vertical="center" wrapText="1"/>
    </xf>
    <xf numFmtId="176" fontId="7" fillId="9" borderId="2" xfId="0" applyNumberFormat="1" applyFont="1" applyFill="1" applyBorder="1" applyAlignment="1">
      <alignment horizontal="center" vertical="center"/>
    </xf>
    <xf numFmtId="176" fontId="7" fillId="9" borderId="1" xfId="0" applyNumberFormat="1" applyFont="1" applyFill="1" applyBorder="1" applyAlignment="1">
      <alignment horizontal="center" vertical="center"/>
    </xf>
    <xf numFmtId="177" fontId="7" fillId="9" borderId="1" xfId="0" applyNumberFormat="1" applyFont="1" applyFill="1" applyBorder="1" applyAlignment="1">
      <alignment horizontal="center" vertical="center"/>
    </xf>
    <xf numFmtId="176" fontId="7" fillId="9" borderId="1" xfId="0" applyNumberFormat="1" applyFont="1" applyFill="1" applyBorder="1" applyAlignment="1">
      <alignment horizontal="center" vertical="center" wrapText="1"/>
    </xf>
    <xf numFmtId="176" fontId="7" fillId="10" borderId="1" xfId="0" applyNumberFormat="1" applyFont="1" applyFill="1" applyBorder="1" applyAlignment="1">
      <alignment horizontal="center" vertical="center"/>
    </xf>
    <xf numFmtId="177" fontId="7" fillId="10" borderId="1" xfId="0" applyNumberFormat="1" applyFont="1" applyFill="1" applyBorder="1" applyAlignment="1">
      <alignment horizontal="center" vertical="center"/>
    </xf>
    <xf numFmtId="176" fontId="7" fillId="15" borderId="1" xfId="0" applyNumberFormat="1" applyFont="1" applyFill="1" applyBorder="1" applyAlignment="1">
      <alignment horizontal="center" vertical="center"/>
    </xf>
    <xf numFmtId="177" fontId="7" fillId="15" borderId="1" xfId="0" applyNumberFormat="1" applyFont="1" applyFill="1" applyBorder="1" applyAlignment="1">
      <alignment horizontal="center" vertical="center"/>
    </xf>
    <xf numFmtId="176" fontId="7" fillId="11" borderId="1" xfId="0" applyNumberFormat="1" applyFont="1" applyFill="1" applyBorder="1" applyAlignment="1">
      <alignment horizontal="center" vertical="center" wrapText="1"/>
    </xf>
    <xf numFmtId="176" fontId="7" fillId="12" borderId="2" xfId="0" applyNumberFormat="1" applyFont="1" applyFill="1" applyBorder="1" applyAlignment="1">
      <alignment horizontal="center" vertical="center"/>
    </xf>
    <xf numFmtId="176" fontId="7" fillId="12" borderId="1" xfId="0" applyNumberFormat="1" applyFont="1" applyFill="1" applyBorder="1" applyAlignment="1">
      <alignment horizontal="center" vertical="center"/>
    </xf>
    <xf numFmtId="177" fontId="7" fillId="12" borderId="1" xfId="0" applyNumberFormat="1" applyFont="1" applyFill="1" applyBorder="1" applyAlignment="1">
      <alignment horizontal="center" vertical="center"/>
    </xf>
    <xf numFmtId="176" fontId="7" fillId="12" borderId="1" xfId="0" applyNumberFormat="1" applyFont="1" applyFill="1" applyBorder="1" applyAlignment="1">
      <alignment horizontal="center" vertical="center" wrapText="1"/>
    </xf>
    <xf numFmtId="176" fontId="7" fillId="5" borderId="2"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7" fontId="7"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wrapText="1"/>
    </xf>
    <xf numFmtId="176" fontId="7" fillId="13" borderId="2"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xf>
    <xf numFmtId="177" fontId="7" fillId="13" borderId="1"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wrapText="1"/>
    </xf>
    <xf numFmtId="0" fontId="2" fillId="2" borderId="0" xfId="0" applyFont="1" applyFill="1" applyAlignment="1">
      <alignment vertical="center"/>
    </xf>
    <xf numFmtId="176" fontId="9" fillId="2" borderId="16"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6" fontId="9" fillId="2" borderId="20" xfId="0" applyNumberFormat="1" applyFont="1" applyFill="1" applyBorder="1" applyAlignment="1" applyProtection="1">
      <alignment horizontal="center" vertical="center"/>
      <protection locked="0"/>
    </xf>
    <xf numFmtId="0" fontId="11" fillId="2" borderId="0" xfId="0" applyFont="1" applyFill="1" applyAlignment="1">
      <alignment wrapText="1"/>
    </xf>
    <xf numFmtId="0" fontId="11" fillId="2" borderId="0" xfId="0" applyFont="1" applyFill="1"/>
    <xf numFmtId="176" fontId="2" fillId="2" borderId="0" xfId="0" applyNumberFormat="1" applyFont="1" applyFill="1"/>
    <xf numFmtId="177" fontId="2" fillId="2" borderId="0" xfId="0" applyNumberFormat="1" applyFont="1" applyFill="1"/>
    <xf numFmtId="176" fontId="14" fillId="2" borderId="0" xfId="0" applyNumberFormat="1" applyFont="1" applyFill="1"/>
    <xf numFmtId="0" fontId="14" fillId="2" borderId="0" xfId="0" applyFont="1" applyFill="1"/>
    <xf numFmtId="0" fontId="6" fillId="3" borderId="18" xfId="0" applyFont="1" applyFill="1" applyBorder="1" applyAlignment="1">
      <alignment horizontal="center" vertical="center" wrapText="1"/>
    </xf>
    <xf numFmtId="0" fontId="2" fillId="2" borderId="0" xfId="0" applyFont="1" applyFill="1" applyAlignment="1">
      <alignment horizont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6" fillId="16" borderId="4" xfId="0" applyFont="1" applyFill="1" applyBorder="1" applyAlignment="1">
      <alignment horizontal="center"/>
    </xf>
    <xf numFmtId="0" fontId="6" fillId="16" borderId="4" xfId="0" applyFont="1" applyFill="1" applyBorder="1" applyAlignment="1">
      <alignment horizontal="left"/>
    </xf>
    <xf numFmtId="0" fontId="11" fillId="2" borderId="0" xfId="0" applyFont="1" applyFill="1" applyAlignment="1">
      <alignment horizontal="left"/>
    </xf>
    <xf numFmtId="0" fontId="6" fillId="2" borderId="4" xfId="0" applyFont="1" applyFill="1" applyBorder="1" applyAlignment="1">
      <alignment horizontal="center"/>
    </xf>
    <xf numFmtId="0" fontId="17" fillId="2" borderId="4" xfId="0" applyFont="1" applyFill="1" applyBorder="1"/>
    <xf numFmtId="0" fontId="11" fillId="2" borderId="4" xfId="0" applyFont="1" applyFill="1" applyBorder="1" applyAlignment="1">
      <alignment horizontal="left" vertical="center" wrapText="1"/>
    </xf>
    <xf numFmtId="0" fontId="20" fillId="2" borderId="5" xfId="0" applyFont="1" applyFill="1" applyBorder="1" applyAlignment="1">
      <alignment horizontal="center"/>
    </xf>
    <xf numFmtId="0" fontId="17" fillId="2" borderId="0" xfId="0" applyFont="1" applyFill="1"/>
    <xf numFmtId="0" fontId="6" fillId="17" borderId="4" xfId="0" applyFont="1" applyFill="1" applyBorder="1" applyAlignment="1">
      <alignment horizontal="center"/>
    </xf>
    <xf numFmtId="0" fontId="17" fillId="17" borderId="4" xfId="0" applyFont="1" applyFill="1" applyBorder="1"/>
    <xf numFmtId="0" fontId="22" fillId="2" borderId="4" xfId="0" applyFont="1" applyFill="1" applyBorder="1" applyAlignment="1">
      <alignment horizontal="left" vertical="center" wrapText="1"/>
    </xf>
    <xf numFmtId="0" fontId="24" fillId="2" borderId="3" xfId="0" applyFont="1" applyFill="1" applyBorder="1" applyAlignment="1">
      <alignment horizontal="center" vertical="center"/>
    </xf>
    <xf numFmtId="0" fontId="8" fillId="16" borderId="4" xfId="0" applyFont="1" applyFill="1" applyBorder="1" applyAlignment="1">
      <alignment horizontal="center"/>
    </xf>
    <xf numFmtId="0" fontId="22" fillId="2" borderId="0" xfId="0" applyFont="1" applyFill="1"/>
    <xf numFmtId="0" fontId="2" fillId="2" borderId="3" xfId="0" applyFont="1" applyFill="1" applyBorder="1"/>
    <xf numFmtId="0" fontId="17" fillId="2" borderId="3" xfId="0" applyFont="1" applyFill="1" applyBorder="1"/>
    <xf numFmtId="0" fontId="6" fillId="2" borderId="3"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22" fillId="2" borderId="3" xfId="0" applyFont="1" applyFill="1" applyBorder="1"/>
    <xf numFmtId="0" fontId="17" fillId="2" borderId="0" xfId="0" applyFont="1" applyFill="1" applyAlignment="1">
      <alignment horizontal="center"/>
    </xf>
    <xf numFmtId="0" fontId="22" fillId="2" borderId="4" xfId="0" applyFont="1" applyFill="1" applyBorder="1"/>
    <xf numFmtId="0" fontId="6" fillId="2" borderId="4" xfId="0" applyFont="1" applyFill="1" applyBorder="1"/>
    <xf numFmtId="0" fontId="6" fillId="2" borderId="0" xfId="0" applyFont="1" applyFill="1"/>
    <xf numFmtId="0" fontId="6" fillId="2" borderId="3" xfId="0" applyFont="1" applyFill="1" applyBorder="1"/>
    <xf numFmtId="0" fontId="17" fillId="2" borderId="4" xfId="0" applyFont="1" applyFill="1" applyBorder="1" applyAlignment="1">
      <alignment horizontal="center"/>
    </xf>
    <xf numFmtId="0" fontId="17" fillId="17" borderId="4" xfId="0" applyFont="1" applyFill="1" applyBorder="1" applyAlignment="1">
      <alignment horizontal="left" vertical="center" wrapText="1"/>
    </xf>
    <xf numFmtId="0" fontId="7" fillId="2" borderId="4" xfId="0" applyFont="1" applyFill="1" applyBorder="1" applyAlignment="1">
      <alignment horizontal="left"/>
    </xf>
    <xf numFmtId="0" fontId="11" fillId="2" borderId="4" xfId="0" applyFont="1" applyFill="1" applyBorder="1" applyAlignment="1">
      <alignment horizontal="center"/>
    </xf>
    <xf numFmtId="0" fontId="7" fillId="16" borderId="4" xfId="0" applyFont="1" applyFill="1" applyBorder="1" applyAlignment="1">
      <alignment horizontal="left"/>
    </xf>
    <xf numFmtId="0" fontId="7" fillId="16" borderId="4" xfId="0" applyFont="1" applyFill="1" applyBorder="1" applyAlignment="1">
      <alignment horizontal="center"/>
    </xf>
    <xf numFmtId="0" fontId="25" fillId="2" borderId="0" xfId="0" applyFont="1" applyFill="1"/>
    <xf numFmtId="0" fontId="14" fillId="2" borderId="3" xfId="0" applyFont="1" applyFill="1" applyBorder="1" applyAlignment="1">
      <alignment horizontal="left"/>
    </xf>
    <xf numFmtId="0" fontId="2" fillId="2" borderId="3" xfId="0" applyFont="1" applyFill="1" applyBorder="1" applyAlignment="1">
      <alignment horizontal="left"/>
    </xf>
    <xf numFmtId="0" fontId="17" fillId="0" borderId="4" xfId="0" applyFont="1" applyBorder="1" applyAlignment="1">
      <alignment horizontal="center"/>
    </xf>
    <xf numFmtId="0" fontId="22" fillId="2"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6" fillId="16" borderId="35" xfId="0" applyFont="1" applyFill="1" applyBorder="1" applyAlignment="1">
      <alignment horizontal="center"/>
    </xf>
    <xf numFmtId="0" fontId="30" fillId="2" borderId="3" xfId="0" applyFont="1" applyFill="1" applyBorder="1" applyAlignment="1">
      <alignment horizontal="left"/>
    </xf>
    <xf numFmtId="0" fontId="8" fillId="3" borderId="18" xfId="0" applyFont="1" applyFill="1" applyBorder="1" applyAlignment="1">
      <alignment horizontal="center" vertical="center" wrapText="1"/>
    </xf>
    <xf numFmtId="0" fontId="6" fillId="0" borderId="4" xfId="0" applyFont="1" applyBorder="1"/>
    <xf numFmtId="0" fontId="6" fillId="0" borderId="4" xfId="0" applyFont="1" applyBorder="1" applyAlignment="1">
      <alignment horizontal="center"/>
    </xf>
    <xf numFmtId="0" fontId="22" fillId="0" borderId="4" xfId="0" applyFont="1" applyBorder="1" applyAlignment="1">
      <alignment horizontal="left" vertical="center" wrapText="1"/>
    </xf>
    <xf numFmtId="0" fontId="17" fillId="0" borderId="4" xfId="0" applyFont="1" applyBorder="1"/>
    <xf numFmtId="0" fontId="23" fillId="0" borderId="0" xfId="0" applyFont="1"/>
    <xf numFmtId="0" fontId="6" fillId="16" borderId="4" xfId="0" applyFont="1" applyFill="1" applyBorder="1" applyAlignment="1">
      <alignment horizontal="center" vertical="center"/>
    </xf>
    <xf numFmtId="0" fontId="17" fillId="2" borderId="0" xfId="0" applyFont="1" applyFill="1" applyAlignment="1">
      <alignment horizontal="center" vertical="center"/>
    </xf>
    <xf numFmtId="0" fontId="17" fillId="0" borderId="4" xfId="0" applyFont="1" applyBorder="1" applyAlignment="1">
      <alignment horizontal="center" vertical="center"/>
    </xf>
    <xf numFmtId="0" fontId="17" fillId="2" borderId="4" xfId="0" applyFont="1" applyFill="1" applyBorder="1" applyAlignment="1">
      <alignment horizontal="center" vertical="center"/>
    </xf>
    <xf numFmtId="0" fontId="6" fillId="0" borderId="36" xfId="0" applyFont="1" applyBorder="1" applyAlignment="1">
      <alignment horizontal="center"/>
    </xf>
    <xf numFmtId="0" fontId="22" fillId="0" borderId="36" xfId="0" applyFont="1" applyBorder="1" applyAlignment="1">
      <alignment horizontal="left" vertical="center" wrapText="1"/>
    </xf>
    <xf numFmtId="0" fontId="6" fillId="2" borderId="4" xfId="0" applyFont="1" applyFill="1" applyBorder="1" applyAlignment="1">
      <alignment horizontal="center" vertical="center"/>
    </xf>
    <xf numFmtId="0" fontId="17" fillId="2" borderId="0" xfId="0" applyFont="1" applyFill="1" applyAlignment="1">
      <alignment vertical="center"/>
    </xf>
    <xf numFmtId="0" fontId="2" fillId="2" borderId="4" xfId="0" applyFont="1" applyFill="1" applyBorder="1"/>
    <xf numFmtId="0" fontId="11" fillId="2" borderId="4" xfId="0" applyFont="1" applyFill="1" applyBorder="1" applyAlignment="1">
      <alignment horizontal="center" vertical="center" wrapText="1"/>
    </xf>
    <xf numFmtId="0" fontId="2" fillId="2" borderId="4" xfId="0" applyFont="1" applyFill="1" applyBorder="1" applyAlignment="1">
      <alignment horizontal="center"/>
    </xf>
    <xf numFmtId="0" fontId="14" fillId="2" borderId="4" xfId="0" applyFont="1" applyFill="1" applyBorder="1"/>
    <xf numFmtId="0" fontId="6" fillId="0" borderId="36" xfId="0" applyFont="1" applyBorder="1"/>
    <xf numFmtId="176" fontId="12" fillId="2" borderId="16" xfId="0" applyNumberFormat="1" applyFont="1" applyFill="1" applyBorder="1" applyAlignment="1" applyProtection="1">
      <alignment horizontal="center" vertical="center"/>
      <protection hidden="1"/>
    </xf>
    <xf numFmtId="176" fontId="12" fillId="2" borderId="4" xfId="0" applyNumberFormat="1" applyFont="1" applyFill="1" applyBorder="1" applyAlignment="1" applyProtection="1">
      <alignment horizontal="center" vertical="center"/>
      <protection hidden="1"/>
    </xf>
    <xf numFmtId="176" fontId="12" fillId="2" borderId="20" xfId="0" applyNumberFormat="1" applyFont="1" applyFill="1" applyBorder="1" applyAlignment="1" applyProtection="1">
      <alignment horizontal="center" vertical="center"/>
      <protection hidden="1"/>
    </xf>
    <xf numFmtId="176" fontId="13" fillId="2" borderId="17" xfId="0" applyNumberFormat="1" applyFont="1" applyFill="1" applyBorder="1" applyAlignment="1" applyProtection="1">
      <alignment horizontal="center" vertical="center" wrapText="1"/>
      <protection hidden="1"/>
    </xf>
    <xf numFmtId="176" fontId="13" fillId="2" borderId="10" xfId="0" applyNumberFormat="1" applyFont="1" applyFill="1" applyBorder="1" applyAlignment="1" applyProtection="1">
      <alignment horizontal="center" vertical="center" wrapText="1"/>
      <protection hidden="1"/>
    </xf>
    <xf numFmtId="176" fontId="13" fillId="2" borderId="11" xfId="0" applyNumberFormat="1" applyFont="1" applyFill="1" applyBorder="1" applyAlignment="1" applyProtection="1">
      <alignment horizontal="center" vertical="center" wrapText="1"/>
      <protection hidden="1"/>
    </xf>
    <xf numFmtId="176" fontId="7" fillId="5" borderId="19" xfId="0" applyNumberFormat="1" applyFont="1" applyFill="1" applyBorder="1" applyAlignment="1" applyProtection="1">
      <alignment horizontal="center" vertical="center" wrapText="1"/>
      <protection hidden="1"/>
    </xf>
    <xf numFmtId="176" fontId="7" fillId="5" borderId="27" xfId="0" applyNumberFormat="1" applyFont="1" applyFill="1" applyBorder="1" applyAlignment="1" applyProtection="1">
      <alignment horizontal="center" vertical="center" wrapText="1"/>
      <protection hidden="1"/>
    </xf>
    <xf numFmtId="0" fontId="32" fillId="2" borderId="3" xfId="0" applyFont="1" applyFill="1" applyBorder="1" applyAlignment="1">
      <alignment horizontal="left"/>
    </xf>
    <xf numFmtId="0" fontId="35" fillId="2" borderId="3" xfId="0" applyFont="1" applyFill="1" applyBorder="1" applyAlignment="1">
      <alignment horizontal="left"/>
    </xf>
    <xf numFmtId="0" fontId="36" fillId="2" borderId="3" xfId="0" applyFont="1" applyFill="1" applyBorder="1" applyAlignment="1">
      <alignment horizontal="left"/>
    </xf>
    <xf numFmtId="0" fontId="39" fillId="2" borderId="3" xfId="0" applyFont="1" applyFill="1" applyBorder="1" applyAlignment="1">
      <alignment horizontal="left"/>
    </xf>
    <xf numFmtId="0" fontId="37" fillId="2" borderId="3" xfId="0" applyFont="1" applyFill="1" applyBorder="1" applyAlignment="1">
      <alignment horizontal="left"/>
    </xf>
    <xf numFmtId="0" fontId="14" fillId="2" borderId="0" xfId="0" applyFont="1" applyFill="1" applyAlignment="1">
      <alignment shrinkToFit="1"/>
    </xf>
    <xf numFmtId="0" fontId="6" fillId="20" borderId="4" xfId="0" applyFont="1" applyFill="1" applyBorder="1" applyAlignment="1" applyProtection="1">
      <alignment vertical="center" wrapText="1"/>
      <protection locked="0"/>
    </xf>
    <xf numFmtId="176" fontId="7" fillId="5" borderId="4"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6" fontId="7" fillId="5" borderId="4" xfId="0" applyNumberFormat="1" applyFont="1" applyFill="1" applyBorder="1" applyAlignment="1">
      <alignment horizontal="center" vertical="center" wrapText="1"/>
    </xf>
    <xf numFmtId="0" fontId="47" fillId="3" borderId="4" xfId="0" applyFont="1" applyFill="1" applyBorder="1" applyAlignment="1">
      <alignment horizontal="center" vertical="center" wrapText="1"/>
    </xf>
    <xf numFmtId="0" fontId="15" fillId="2" borderId="4" xfId="0" applyFont="1" applyFill="1" applyBorder="1" applyAlignment="1">
      <alignment horizontal="center" vertical="center"/>
    </xf>
    <xf numFmtId="176" fontId="49" fillId="22" borderId="4" xfId="0" applyNumberFormat="1" applyFont="1" applyFill="1" applyBorder="1" applyAlignment="1">
      <alignment horizontal="center"/>
    </xf>
    <xf numFmtId="176" fontId="49" fillId="21" borderId="4" xfId="0" applyNumberFormat="1" applyFont="1" applyFill="1" applyBorder="1" applyAlignment="1">
      <alignment horizontal="center"/>
    </xf>
    <xf numFmtId="0" fontId="2" fillId="0" borderId="0" xfId="0" applyFont="1"/>
    <xf numFmtId="0" fontId="6" fillId="0" borderId="4" xfId="0" applyFont="1" applyBorder="1" applyAlignment="1" applyProtection="1">
      <alignment vertical="center" wrapText="1"/>
      <protection locked="0"/>
    </xf>
    <xf numFmtId="0" fontId="15" fillId="0" borderId="4" xfId="0" applyFont="1" applyBorder="1" applyAlignment="1">
      <alignment horizontal="center" vertical="center"/>
    </xf>
    <xf numFmtId="176" fontId="49" fillId="0" borderId="3" xfId="0" applyNumberFormat="1" applyFont="1" applyBorder="1" applyAlignment="1">
      <alignment horizontal="center"/>
    </xf>
    <xf numFmtId="176" fontId="14" fillId="0" borderId="0" xfId="0" applyNumberFormat="1" applyFont="1"/>
    <xf numFmtId="0" fontId="11" fillId="0" borderId="0" xfId="0" applyFont="1" applyAlignment="1">
      <alignment wrapText="1"/>
    </xf>
    <xf numFmtId="176" fontId="49" fillId="22" borderId="4" xfId="0" quotePrefix="1" applyNumberFormat="1" applyFont="1" applyFill="1" applyBorder="1" applyAlignment="1">
      <alignment horizontal="center"/>
    </xf>
    <xf numFmtId="176" fontId="49" fillId="23" borderId="4" xfId="0" applyNumberFormat="1" applyFont="1" applyFill="1" applyBorder="1" applyAlignment="1">
      <alignment horizontal="center"/>
    </xf>
    <xf numFmtId="0" fontId="51" fillId="2" borderId="3" xfId="0" applyFont="1" applyFill="1" applyBorder="1" applyAlignment="1">
      <alignment horizontal="left"/>
    </xf>
    <xf numFmtId="0" fontId="41" fillId="2" borderId="3" xfId="0" applyFont="1" applyFill="1" applyBorder="1"/>
    <xf numFmtId="0" fontId="41" fillId="2" borderId="0" xfId="0" applyFont="1" applyFill="1"/>
    <xf numFmtId="0" fontId="52" fillId="2" borderId="0" xfId="0" applyFont="1" applyFill="1"/>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6" fillId="20" borderId="21" xfId="0" applyFont="1" applyFill="1" applyBorder="1" applyAlignment="1" applyProtection="1">
      <alignment horizontal="center" vertical="center" wrapText="1"/>
      <protection locked="0"/>
    </xf>
    <xf numFmtId="0" fontId="6" fillId="20" borderId="22" xfId="0" applyFont="1" applyFill="1" applyBorder="1" applyAlignment="1" applyProtection="1">
      <alignment horizontal="center" vertical="center" wrapText="1"/>
      <protection locked="0"/>
    </xf>
    <xf numFmtId="0" fontId="6" fillId="20" borderId="23"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0" fontId="16" fillId="19" borderId="13" xfId="0" applyFont="1" applyFill="1" applyBorder="1" applyAlignment="1" applyProtection="1">
      <alignment horizontal="center"/>
      <protection hidden="1"/>
    </xf>
    <xf numFmtId="0" fontId="16" fillId="19" borderId="15" xfId="0" applyFont="1" applyFill="1" applyBorder="1" applyAlignment="1" applyProtection="1">
      <alignment horizontal="center"/>
      <protection hidden="1"/>
    </xf>
    <xf numFmtId="176" fontId="9" fillId="18" borderId="26" xfId="0" applyNumberFormat="1" applyFont="1" applyFill="1" applyBorder="1" applyAlignment="1" applyProtection="1">
      <alignment horizontal="center" vertical="center"/>
      <protection hidden="1"/>
    </xf>
    <xf numFmtId="176" fontId="9" fillId="18" borderId="28" xfId="0" applyNumberFormat="1" applyFont="1" applyFill="1" applyBorder="1" applyAlignment="1" applyProtection="1">
      <alignment horizontal="center" vertical="center"/>
      <protection hidden="1"/>
    </xf>
    <xf numFmtId="176" fontId="9" fillId="18" borderId="20" xfId="0" applyNumberFormat="1" applyFont="1" applyFill="1" applyBorder="1" applyAlignment="1" applyProtection="1">
      <alignment horizontal="center" vertical="center"/>
      <protection hidden="1"/>
    </xf>
    <xf numFmtId="176" fontId="9" fillId="18" borderId="11" xfId="0" applyNumberFormat="1" applyFont="1" applyFill="1" applyBorder="1" applyAlignment="1" applyProtection="1">
      <alignment horizontal="center" vertical="center"/>
      <protection hidden="1"/>
    </xf>
    <xf numFmtId="0" fontId="6" fillId="20" borderId="25" xfId="0" applyFont="1" applyFill="1" applyBorder="1" applyAlignment="1" applyProtection="1">
      <alignment horizontal="center" vertical="center" wrapText="1"/>
      <protection locked="0"/>
    </xf>
    <xf numFmtId="0" fontId="6" fillId="20" borderId="3" xfId="0" applyFont="1" applyFill="1" applyBorder="1" applyAlignment="1" applyProtection="1">
      <alignment horizontal="center" vertical="center" wrapText="1"/>
      <protection locked="0"/>
    </xf>
    <xf numFmtId="0" fontId="2" fillId="2" borderId="6" xfId="0" applyFont="1" applyFill="1" applyBorder="1" applyAlignment="1">
      <alignment horizontal="center" wrapText="1"/>
    </xf>
    <xf numFmtId="0" fontId="2" fillId="2" borderId="6" xfId="0" applyFont="1" applyFill="1" applyBorder="1" applyAlignment="1">
      <alignment horizontal="center"/>
    </xf>
    <xf numFmtId="176" fontId="3" fillId="2" borderId="3" xfId="0" applyNumberFormat="1" applyFont="1" applyFill="1" applyBorder="1" applyAlignment="1">
      <alignment horizontal="center" vertical="center"/>
    </xf>
    <xf numFmtId="176" fontId="44" fillId="2" borderId="24" xfId="0" applyNumberFormat="1" applyFont="1" applyFill="1" applyBorder="1" applyAlignment="1">
      <alignment horizontal="right" vertical="center"/>
    </xf>
    <xf numFmtId="176" fontId="44" fillId="2" borderId="25" xfId="0" applyNumberFormat="1" applyFont="1" applyFill="1" applyBorder="1" applyAlignment="1">
      <alignment horizontal="right" vertical="center"/>
    </xf>
    <xf numFmtId="176" fontId="44" fillId="2" borderId="32" xfId="0" applyNumberFormat="1" applyFont="1" applyFill="1" applyBorder="1" applyAlignment="1">
      <alignment horizontal="right" vertical="center"/>
    </xf>
    <xf numFmtId="176" fontId="44" fillId="2" borderId="28" xfId="0" applyNumberFormat="1" applyFont="1" applyFill="1" applyBorder="1" applyAlignment="1">
      <alignment horizontal="right" vertical="center"/>
    </xf>
    <xf numFmtId="176" fontId="44" fillId="2" borderId="33" xfId="0" applyNumberFormat="1" applyFont="1" applyFill="1" applyBorder="1" applyAlignment="1">
      <alignment horizontal="right" vertical="center"/>
    </xf>
    <xf numFmtId="176" fontId="44" fillId="2" borderId="34" xfId="0" applyNumberFormat="1" applyFont="1" applyFill="1" applyBorder="1" applyAlignment="1">
      <alignment horizontal="right" vertical="center"/>
    </xf>
    <xf numFmtId="176" fontId="6" fillId="3" borderId="7" xfId="0" applyNumberFormat="1" applyFont="1" applyFill="1" applyBorder="1" applyAlignment="1">
      <alignment horizontal="center" vertical="center" wrapText="1"/>
    </xf>
    <xf numFmtId="0" fontId="4" fillId="2" borderId="8" xfId="0" applyFont="1" applyFill="1" applyBorder="1"/>
    <xf numFmtId="0" fontId="4" fillId="2" borderId="9" xfId="0" applyFont="1" applyFill="1" applyBorder="1"/>
    <xf numFmtId="176" fontId="7" fillId="4" borderId="7" xfId="0" applyNumberFormat="1" applyFont="1" applyFill="1" applyBorder="1" applyAlignment="1">
      <alignment horizontal="center" vertical="center"/>
    </xf>
    <xf numFmtId="176" fontId="7" fillId="4" borderId="9" xfId="0" applyNumberFormat="1" applyFont="1" applyFill="1" applyBorder="1" applyAlignment="1">
      <alignment horizontal="center" vertical="center"/>
    </xf>
    <xf numFmtId="0" fontId="26" fillId="2" borderId="3" xfId="0" applyFont="1" applyFill="1" applyBorder="1" applyAlignment="1">
      <alignment horizontal="right" vertical="center"/>
    </xf>
    <xf numFmtId="0" fontId="26" fillId="2" borderId="3" xfId="0"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32"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34" xfId="0" applyNumberFormat="1" applyFont="1" applyFill="1" applyBorder="1" applyAlignment="1">
      <alignment horizontal="center" vertical="center"/>
    </xf>
    <xf numFmtId="0" fontId="24" fillId="2" borderId="3" xfId="0" applyFont="1" applyFill="1" applyBorder="1" applyAlignment="1">
      <alignment horizontal="center" vertical="center"/>
    </xf>
    <xf numFmtId="0" fontId="20" fillId="2" borderId="5" xfId="0" applyFont="1" applyFill="1" applyBorder="1" applyAlignment="1">
      <alignment horizontal="center"/>
    </xf>
    <xf numFmtId="0" fontId="20" fillId="2" borderId="3" xfId="0" applyFont="1" applyFill="1" applyBorder="1" applyAlignment="1">
      <alignment horizontal="center"/>
    </xf>
  </cellXfs>
  <cellStyles count="1">
    <cellStyle name="標準" xfId="0" builtinId="0"/>
  </cellStyles>
  <dxfs count="30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ill>
        <patternFill>
          <bgColor theme="9" tint="0.39994506668294322"/>
        </patternFill>
      </fill>
    </dxf>
    <dxf>
      <font>
        <color rgb="FFFF0000"/>
      </font>
    </dxf>
    <dxf>
      <font>
        <color rgb="FFFF0000"/>
      </font>
    </dxf>
    <dxf>
      <fill>
        <patternFill>
          <bgColor theme="9" tint="0.79998168889431442"/>
        </patternFill>
      </fill>
    </dxf>
    <dxf>
      <font>
        <color rgb="FFFF0000"/>
      </font>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ont>
        <color rgb="FFFF0000"/>
      </font>
    </dxf>
    <dxf>
      <font>
        <color rgb="FFFF0000"/>
      </font>
    </dxf>
    <dxf>
      <fill>
        <patternFill>
          <bgColor theme="9" tint="0.39994506668294322"/>
        </patternFill>
      </fill>
    </dxf>
    <dxf>
      <fill>
        <patternFill>
          <bgColor theme="9" tint="0.79998168889431442"/>
        </patternFill>
      </fill>
    </dxf>
    <dxf>
      <font>
        <color rgb="FFFF0000"/>
      </font>
    </dxf>
    <dxf>
      <fill>
        <patternFill>
          <bgColor theme="9" tint="0.79998168889431442"/>
        </patternFill>
      </fill>
    </dxf>
    <dxf>
      <fill>
        <patternFill>
          <bgColor theme="9" tint="0.39994506668294322"/>
        </patternFill>
      </fill>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ont>
        <color theme="9"/>
      </font>
      <fill>
        <patternFill patternType="none">
          <bgColor auto="1"/>
        </patternFill>
      </fill>
    </dxf>
    <dxf>
      <font>
        <color rgb="FFFF0000"/>
      </font>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ill>
        <patternFill>
          <bgColor theme="2"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14996795556505021"/>
        </patternFill>
      </fill>
    </dxf>
    <dxf>
      <font>
        <color rgb="FFFF0000"/>
      </font>
    </dxf>
    <dxf>
      <fill>
        <patternFill>
          <bgColor theme="2" tint="-0.14996795556505021"/>
        </patternFill>
      </fill>
    </dxf>
    <dxf>
      <font>
        <color rgb="FFFF0000"/>
      </font>
    </dxf>
    <dxf>
      <font>
        <color rgb="FFFF0000"/>
      </font>
    </dxf>
    <dxf>
      <font>
        <color rgb="FFFF0000"/>
      </font>
    </dxf>
    <dxf>
      <fill>
        <patternFill>
          <bgColor theme="2" tint="-0.14996795556505021"/>
        </patternFill>
      </fill>
    </dxf>
    <dxf>
      <fill>
        <patternFill>
          <bgColor theme="2" tint="-0.14996795556505021"/>
        </patternFill>
      </fill>
    </dxf>
    <dxf>
      <fill>
        <patternFill>
          <bgColor theme="2" tint="-0.14996795556505021"/>
        </patternFill>
      </fill>
    </dxf>
    <dxf>
      <fill>
        <patternFill>
          <bgColor theme="2" tint="-0.14996795556505021"/>
        </patternFill>
      </fill>
    </dxf>
    <dxf>
      <font>
        <color rgb="FFFF0000"/>
      </font>
    </dxf>
    <dxf>
      <font>
        <color rgb="FFFF0000"/>
      </font>
    </dxf>
    <dxf>
      <font>
        <color rgb="FFFF0000"/>
      </font>
    </dxf>
    <dxf>
      <fill>
        <patternFill>
          <bgColor theme="2"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ont>
        <color rgb="FFFF0000"/>
      </font>
    </dxf>
    <dxf>
      <font>
        <color rgb="FFFF0000"/>
      </font>
    </dxf>
    <dxf>
      <fill>
        <patternFill>
          <bgColor theme="9" tint="0.39994506668294322"/>
        </patternFill>
      </fill>
    </dxf>
    <dxf>
      <fill>
        <patternFill>
          <bgColor theme="9" tint="0.79998168889431442"/>
        </patternFill>
      </fill>
    </dxf>
    <dxf>
      <font>
        <color rgb="FFFF0000"/>
      </font>
    </dxf>
    <dxf>
      <fill>
        <patternFill>
          <bgColor theme="9" tint="0.79998168889431442"/>
        </patternFill>
      </fill>
    </dxf>
    <dxf>
      <fill>
        <patternFill>
          <bgColor theme="9" tint="0.39994506668294322"/>
        </patternFill>
      </fill>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ont>
        <color theme="9"/>
      </font>
      <fill>
        <patternFill patternType="none">
          <bgColor auto="1"/>
        </patternFill>
      </fill>
    </dxf>
    <dxf>
      <font>
        <color rgb="FFFF0000"/>
      </font>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3151FE3E-9411-4429-97DA-9E2130F16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650" y="38735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66675</xdr:colOff>
      <xdr:row>0</xdr:row>
      <xdr:rowOff>446703</xdr:rowOff>
    </xdr:to>
    <xdr:pic>
      <xdr:nvPicPr>
        <xdr:cNvPr id="2" name="Picture 1">
          <a:extLst>
            <a:ext uri="{FF2B5EF4-FFF2-40B4-BE49-F238E27FC236}">
              <a16:creationId xmlns:a16="http://schemas.microsoft.com/office/drawing/2014/main" id="{BF181B4B-6FD6-4A25-8A4B-E7D439BCC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54305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139700</xdr:colOff>
      <xdr:row>29</xdr:row>
      <xdr:rowOff>103689</xdr:rowOff>
    </xdr:from>
    <xdr:to>
      <xdr:col>4</xdr:col>
      <xdr:colOff>495300</xdr:colOff>
      <xdr:row>36</xdr:row>
      <xdr:rowOff>93402</xdr:rowOff>
    </xdr:to>
    <xdr:pic>
      <xdr:nvPicPr>
        <xdr:cNvPr id="4" name="Picture 2">
          <a:extLst>
            <a:ext uri="{FF2B5EF4-FFF2-40B4-BE49-F238E27FC236}">
              <a16:creationId xmlns:a16="http://schemas.microsoft.com/office/drawing/2014/main" id="{6DDEB167-E9B6-4245-B5B0-DD6691231D54}"/>
            </a:ext>
          </a:extLst>
        </xdr:cNvPr>
        <xdr:cNvPicPr>
          <a:picLocks noChangeAspect="1"/>
        </xdr:cNvPicPr>
      </xdr:nvPicPr>
      <xdr:blipFill>
        <a:blip xmlns:r="http://schemas.openxmlformats.org/officeDocument/2006/relationships" r:embed="rId2"/>
        <a:stretch>
          <a:fillRect/>
        </a:stretch>
      </xdr:blipFill>
      <xdr:spPr>
        <a:xfrm>
          <a:off x="971550" y="6790239"/>
          <a:ext cx="1663700" cy="1691513"/>
        </a:xfrm>
        <a:prstGeom prst="rect">
          <a:avLst/>
        </a:prstGeom>
      </xdr:spPr>
    </xdr:pic>
    <xdr:clientData/>
  </xdr:twoCellAnchor>
  <xdr:twoCellAnchor editAs="oneCell">
    <xdr:from>
      <xdr:col>2</xdr:col>
      <xdr:colOff>190501</xdr:colOff>
      <xdr:row>39</xdr:row>
      <xdr:rowOff>5824</xdr:rowOff>
    </xdr:from>
    <xdr:to>
      <xdr:col>17</xdr:col>
      <xdr:colOff>107950</xdr:colOff>
      <xdr:row>44</xdr:row>
      <xdr:rowOff>473387</xdr:rowOff>
    </xdr:to>
    <xdr:pic>
      <xdr:nvPicPr>
        <xdr:cNvPr id="5" name="Picture 4">
          <a:extLst>
            <a:ext uri="{FF2B5EF4-FFF2-40B4-BE49-F238E27FC236}">
              <a16:creationId xmlns:a16="http://schemas.microsoft.com/office/drawing/2014/main" id="{C7254EF1-5031-45D4-A6DA-9466B9AF3B13}"/>
            </a:ext>
          </a:extLst>
        </xdr:cNvPr>
        <xdr:cNvPicPr>
          <a:picLocks noChangeAspect="1"/>
        </xdr:cNvPicPr>
      </xdr:nvPicPr>
      <xdr:blipFill>
        <a:blip xmlns:r="http://schemas.openxmlformats.org/officeDocument/2006/relationships" r:embed="rId3"/>
        <a:stretch>
          <a:fillRect/>
        </a:stretch>
      </xdr:blipFill>
      <xdr:spPr>
        <a:xfrm>
          <a:off x="1022351" y="9060924"/>
          <a:ext cx="9728199" cy="1451813"/>
        </a:xfrm>
        <a:prstGeom prst="rect">
          <a:avLst/>
        </a:prstGeom>
      </xdr:spPr>
    </xdr:pic>
    <xdr:clientData/>
  </xdr:twoCellAnchor>
  <xdr:twoCellAnchor editAs="oneCell">
    <xdr:from>
      <xdr:col>2</xdr:col>
      <xdr:colOff>152401</xdr:colOff>
      <xdr:row>46</xdr:row>
      <xdr:rowOff>60516</xdr:rowOff>
    </xdr:from>
    <xdr:to>
      <xdr:col>9</xdr:col>
      <xdr:colOff>476251</xdr:colOff>
      <xdr:row>53</xdr:row>
      <xdr:rowOff>47932</xdr:rowOff>
    </xdr:to>
    <xdr:pic>
      <xdr:nvPicPr>
        <xdr:cNvPr id="6" name="Picture 14">
          <a:extLst>
            <a:ext uri="{FF2B5EF4-FFF2-40B4-BE49-F238E27FC236}">
              <a16:creationId xmlns:a16="http://schemas.microsoft.com/office/drawing/2014/main" id="{6A1A7E3D-2166-4966-93DA-50F88055CC94}"/>
            </a:ext>
          </a:extLst>
        </xdr:cNvPr>
        <xdr:cNvPicPr>
          <a:picLocks noChangeAspect="1"/>
        </xdr:cNvPicPr>
      </xdr:nvPicPr>
      <xdr:blipFill>
        <a:blip xmlns:r="http://schemas.openxmlformats.org/officeDocument/2006/relationships" r:embed="rId4"/>
        <a:stretch>
          <a:fillRect/>
        </a:stretch>
      </xdr:blipFill>
      <xdr:spPr>
        <a:xfrm>
          <a:off x="984251" y="10988866"/>
          <a:ext cx="4902200" cy="1365366"/>
        </a:xfrm>
        <a:prstGeom prst="rect">
          <a:avLst/>
        </a:prstGeom>
      </xdr:spPr>
    </xdr:pic>
    <xdr:clientData/>
  </xdr:twoCellAnchor>
  <xdr:twoCellAnchor editAs="oneCell">
    <xdr:from>
      <xdr:col>2</xdr:col>
      <xdr:colOff>60325</xdr:colOff>
      <xdr:row>56</xdr:row>
      <xdr:rowOff>70429</xdr:rowOff>
    </xdr:from>
    <xdr:to>
      <xdr:col>10</xdr:col>
      <xdr:colOff>584200</xdr:colOff>
      <xdr:row>62</xdr:row>
      <xdr:rowOff>1690</xdr:rowOff>
    </xdr:to>
    <xdr:pic>
      <xdr:nvPicPr>
        <xdr:cNvPr id="7" name="Picture 15">
          <a:extLst>
            <a:ext uri="{FF2B5EF4-FFF2-40B4-BE49-F238E27FC236}">
              <a16:creationId xmlns:a16="http://schemas.microsoft.com/office/drawing/2014/main" id="{26B571FB-DAD7-423C-B392-31F1B059B57F}"/>
            </a:ext>
          </a:extLst>
        </xdr:cNvPr>
        <xdr:cNvPicPr>
          <a:picLocks noChangeAspect="1"/>
        </xdr:cNvPicPr>
      </xdr:nvPicPr>
      <xdr:blipFill>
        <a:blip xmlns:r="http://schemas.openxmlformats.org/officeDocument/2006/relationships" r:embed="rId5"/>
        <a:stretch>
          <a:fillRect/>
        </a:stretch>
      </xdr:blipFill>
      <xdr:spPr>
        <a:xfrm>
          <a:off x="892175" y="12967279"/>
          <a:ext cx="5756275" cy="1112361"/>
        </a:xfrm>
        <a:prstGeom prst="rect">
          <a:avLst/>
        </a:prstGeom>
      </xdr:spPr>
    </xdr:pic>
    <xdr:clientData/>
  </xdr:twoCellAnchor>
  <xdr:twoCellAnchor editAs="oneCell">
    <xdr:from>
      <xdr:col>2</xdr:col>
      <xdr:colOff>323851</xdr:colOff>
      <xdr:row>63</xdr:row>
      <xdr:rowOff>90437</xdr:rowOff>
    </xdr:from>
    <xdr:to>
      <xdr:col>8</xdr:col>
      <xdr:colOff>234951</xdr:colOff>
      <xdr:row>70</xdr:row>
      <xdr:rowOff>44850</xdr:rowOff>
    </xdr:to>
    <xdr:pic>
      <xdr:nvPicPr>
        <xdr:cNvPr id="8" name="Picture 16">
          <a:extLst>
            <a:ext uri="{FF2B5EF4-FFF2-40B4-BE49-F238E27FC236}">
              <a16:creationId xmlns:a16="http://schemas.microsoft.com/office/drawing/2014/main" id="{6DBE4CED-6FE4-40CA-9926-42ED157D5BE0}"/>
            </a:ext>
          </a:extLst>
        </xdr:cNvPr>
        <xdr:cNvPicPr>
          <a:picLocks noChangeAspect="1"/>
        </xdr:cNvPicPr>
      </xdr:nvPicPr>
      <xdr:blipFill>
        <a:blip xmlns:r="http://schemas.openxmlformats.org/officeDocument/2006/relationships" r:embed="rId6"/>
        <a:stretch>
          <a:fillRect/>
        </a:stretch>
      </xdr:blipFill>
      <xdr:spPr>
        <a:xfrm>
          <a:off x="1155701" y="14365237"/>
          <a:ext cx="3835400" cy="1332363"/>
        </a:xfrm>
        <a:prstGeom prst="rect">
          <a:avLst/>
        </a:prstGeom>
      </xdr:spPr>
    </xdr:pic>
    <xdr:clientData/>
  </xdr:twoCellAnchor>
  <xdr:twoCellAnchor editAs="oneCell">
    <xdr:from>
      <xdr:col>1</xdr:col>
      <xdr:colOff>25400</xdr:colOff>
      <xdr:row>110</xdr:row>
      <xdr:rowOff>76200</xdr:rowOff>
    </xdr:from>
    <xdr:to>
      <xdr:col>10</xdr:col>
      <xdr:colOff>573968</xdr:colOff>
      <xdr:row>119</xdr:row>
      <xdr:rowOff>9945</xdr:rowOff>
    </xdr:to>
    <xdr:pic>
      <xdr:nvPicPr>
        <xdr:cNvPr id="9" name="Picture 17">
          <a:extLst>
            <a:ext uri="{FF2B5EF4-FFF2-40B4-BE49-F238E27FC236}">
              <a16:creationId xmlns:a16="http://schemas.microsoft.com/office/drawing/2014/main" id="{46352723-A1D4-4942-9817-FF5D790727DB}"/>
            </a:ext>
          </a:extLst>
        </xdr:cNvPr>
        <xdr:cNvPicPr>
          <a:picLocks noChangeAspect="1"/>
        </xdr:cNvPicPr>
      </xdr:nvPicPr>
      <xdr:blipFill>
        <a:blip xmlns:r="http://schemas.openxmlformats.org/officeDocument/2006/relationships" r:embed="rId7"/>
        <a:stretch>
          <a:fillRect/>
        </a:stretch>
      </xdr:blipFill>
      <xdr:spPr>
        <a:xfrm>
          <a:off x="317500" y="22809200"/>
          <a:ext cx="6320718" cy="1705395"/>
        </a:xfrm>
        <a:prstGeom prst="rect">
          <a:avLst/>
        </a:prstGeom>
      </xdr:spPr>
    </xdr:pic>
    <xdr:clientData/>
  </xdr:twoCellAnchor>
  <xdr:twoCellAnchor editAs="oneCell">
    <xdr:from>
      <xdr:col>1</xdr:col>
      <xdr:colOff>53975</xdr:colOff>
      <xdr:row>72</xdr:row>
      <xdr:rowOff>171579</xdr:rowOff>
    </xdr:from>
    <xdr:to>
      <xdr:col>4</xdr:col>
      <xdr:colOff>63500</xdr:colOff>
      <xdr:row>77</xdr:row>
      <xdr:rowOff>162231</xdr:rowOff>
    </xdr:to>
    <xdr:pic>
      <xdr:nvPicPr>
        <xdr:cNvPr id="10" name="Picture 18">
          <a:extLst>
            <a:ext uri="{FF2B5EF4-FFF2-40B4-BE49-F238E27FC236}">
              <a16:creationId xmlns:a16="http://schemas.microsoft.com/office/drawing/2014/main" id="{8D091492-671C-4C4E-8172-92E119C23A49}"/>
            </a:ext>
          </a:extLst>
        </xdr:cNvPr>
        <xdr:cNvPicPr>
          <a:picLocks noChangeAspect="1"/>
        </xdr:cNvPicPr>
      </xdr:nvPicPr>
      <xdr:blipFill>
        <a:blip xmlns:r="http://schemas.openxmlformats.org/officeDocument/2006/relationships" r:embed="rId8"/>
        <a:stretch>
          <a:fillRect/>
        </a:stretch>
      </xdr:blipFill>
      <xdr:spPr>
        <a:xfrm>
          <a:off x="346075" y="15424279"/>
          <a:ext cx="1857375" cy="974902"/>
        </a:xfrm>
        <a:prstGeom prst="rect">
          <a:avLst/>
        </a:prstGeom>
      </xdr:spPr>
    </xdr:pic>
    <xdr:clientData/>
  </xdr:twoCellAnchor>
  <xdr:twoCellAnchor editAs="oneCell">
    <xdr:from>
      <xdr:col>1</xdr:col>
      <xdr:colOff>139700</xdr:colOff>
      <xdr:row>79</xdr:row>
      <xdr:rowOff>35482</xdr:rowOff>
    </xdr:from>
    <xdr:to>
      <xdr:col>7</xdr:col>
      <xdr:colOff>371475</xdr:colOff>
      <xdr:row>87</xdr:row>
      <xdr:rowOff>9814</xdr:rowOff>
    </xdr:to>
    <xdr:pic>
      <xdr:nvPicPr>
        <xdr:cNvPr id="11" name="Picture 19">
          <a:extLst>
            <a:ext uri="{FF2B5EF4-FFF2-40B4-BE49-F238E27FC236}">
              <a16:creationId xmlns:a16="http://schemas.microsoft.com/office/drawing/2014/main" id="{A2FED631-F21F-4071-BE84-5FCA75BDE036}"/>
            </a:ext>
          </a:extLst>
        </xdr:cNvPr>
        <xdr:cNvPicPr>
          <a:picLocks noChangeAspect="1"/>
        </xdr:cNvPicPr>
      </xdr:nvPicPr>
      <xdr:blipFill>
        <a:blip xmlns:r="http://schemas.openxmlformats.org/officeDocument/2006/relationships" r:embed="rId9"/>
        <a:stretch>
          <a:fillRect/>
        </a:stretch>
      </xdr:blipFill>
      <xdr:spPr>
        <a:xfrm>
          <a:off x="431800" y="16666132"/>
          <a:ext cx="4041775" cy="1549132"/>
        </a:xfrm>
        <a:prstGeom prst="rect">
          <a:avLst/>
        </a:prstGeom>
      </xdr:spPr>
    </xdr:pic>
    <xdr:clientData/>
  </xdr:twoCellAnchor>
  <xdr:twoCellAnchor editAs="oneCell">
    <xdr:from>
      <xdr:col>1</xdr:col>
      <xdr:colOff>85725</xdr:colOff>
      <xdr:row>89</xdr:row>
      <xdr:rowOff>85725</xdr:rowOff>
    </xdr:from>
    <xdr:to>
      <xdr:col>10</xdr:col>
      <xdr:colOff>387350</xdr:colOff>
      <xdr:row>96</xdr:row>
      <xdr:rowOff>40373</xdr:rowOff>
    </xdr:to>
    <xdr:pic>
      <xdr:nvPicPr>
        <xdr:cNvPr id="12" name="Picture 20">
          <a:extLst>
            <a:ext uri="{FF2B5EF4-FFF2-40B4-BE49-F238E27FC236}">
              <a16:creationId xmlns:a16="http://schemas.microsoft.com/office/drawing/2014/main" id="{DAEEE8FD-5102-4E76-8D3F-B3F987C5789E}"/>
            </a:ext>
          </a:extLst>
        </xdr:cNvPr>
        <xdr:cNvPicPr>
          <a:picLocks noChangeAspect="1"/>
        </xdr:cNvPicPr>
      </xdr:nvPicPr>
      <xdr:blipFill>
        <a:blip xmlns:r="http://schemas.openxmlformats.org/officeDocument/2006/relationships" r:embed="rId10"/>
        <a:stretch>
          <a:fillRect/>
        </a:stretch>
      </xdr:blipFill>
      <xdr:spPr>
        <a:xfrm>
          <a:off x="377825" y="19478625"/>
          <a:ext cx="6073775" cy="1332598"/>
        </a:xfrm>
        <a:prstGeom prst="rect">
          <a:avLst/>
        </a:prstGeom>
      </xdr:spPr>
    </xdr:pic>
    <xdr:clientData/>
  </xdr:twoCellAnchor>
  <xdr:twoCellAnchor editAs="oneCell">
    <xdr:from>
      <xdr:col>0</xdr:col>
      <xdr:colOff>260351</xdr:colOff>
      <xdr:row>98</xdr:row>
      <xdr:rowOff>22225</xdr:rowOff>
    </xdr:from>
    <xdr:to>
      <xdr:col>11</xdr:col>
      <xdr:colOff>298451</xdr:colOff>
      <xdr:row>105</xdr:row>
      <xdr:rowOff>46297</xdr:rowOff>
    </xdr:to>
    <xdr:pic>
      <xdr:nvPicPr>
        <xdr:cNvPr id="13" name="Picture 21">
          <a:extLst>
            <a:ext uri="{FF2B5EF4-FFF2-40B4-BE49-F238E27FC236}">
              <a16:creationId xmlns:a16="http://schemas.microsoft.com/office/drawing/2014/main" id="{F7AA5E68-173D-41FB-B724-EB8A182D8CBC}"/>
            </a:ext>
          </a:extLst>
        </xdr:cNvPr>
        <xdr:cNvPicPr>
          <a:picLocks noChangeAspect="1"/>
        </xdr:cNvPicPr>
      </xdr:nvPicPr>
      <xdr:blipFill>
        <a:blip xmlns:r="http://schemas.openxmlformats.org/officeDocument/2006/relationships" r:embed="rId11"/>
        <a:stretch>
          <a:fillRect/>
        </a:stretch>
      </xdr:blipFill>
      <xdr:spPr>
        <a:xfrm>
          <a:off x="260351" y="21186775"/>
          <a:ext cx="6756400" cy="1402022"/>
        </a:xfrm>
        <a:prstGeom prst="rect">
          <a:avLst/>
        </a:prstGeom>
      </xdr:spPr>
    </xdr:pic>
    <xdr:clientData/>
  </xdr:twoCellAnchor>
  <xdr:twoCellAnchor editAs="oneCell">
    <xdr:from>
      <xdr:col>6</xdr:col>
      <xdr:colOff>565150</xdr:colOff>
      <xdr:row>29</xdr:row>
      <xdr:rowOff>139700</xdr:rowOff>
    </xdr:from>
    <xdr:to>
      <xdr:col>9</xdr:col>
      <xdr:colOff>285750</xdr:colOff>
      <xdr:row>35</xdr:row>
      <xdr:rowOff>159742</xdr:rowOff>
    </xdr:to>
    <xdr:pic>
      <xdr:nvPicPr>
        <xdr:cNvPr id="15" name="図 14">
          <a:extLst>
            <a:ext uri="{FF2B5EF4-FFF2-40B4-BE49-F238E27FC236}">
              <a16:creationId xmlns:a16="http://schemas.microsoft.com/office/drawing/2014/main" id="{C81B19AB-4D1F-A9F0-7CAE-DB2754E00A7C}"/>
            </a:ext>
          </a:extLst>
        </xdr:cNvPr>
        <xdr:cNvPicPr>
          <a:picLocks noChangeAspect="1"/>
        </xdr:cNvPicPr>
      </xdr:nvPicPr>
      <xdr:blipFill>
        <a:blip xmlns:r="http://schemas.openxmlformats.org/officeDocument/2006/relationships" r:embed="rId12"/>
        <a:stretch>
          <a:fillRect/>
        </a:stretch>
      </xdr:blipFill>
      <xdr:spPr>
        <a:xfrm>
          <a:off x="4013200" y="6826250"/>
          <a:ext cx="1682750" cy="1524992"/>
        </a:xfrm>
        <a:prstGeom prst="rect">
          <a:avLst/>
        </a:prstGeom>
      </xdr:spPr>
    </xdr:pic>
    <xdr:clientData/>
  </xdr:twoCellAnchor>
  <xdr:twoCellAnchor editAs="oneCell">
    <xdr:from>
      <xdr:col>5</xdr:col>
      <xdr:colOff>368301</xdr:colOff>
      <xdr:row>73</xdr:row>
      <xdr:rowOff>63500</xdr:rowOff>
    </xdr:from>
    <xdr:to>
      <xdr:col>6</xdr:col>
      <xdr:colOff>581561</xdr:colOff>
      <xdr:row>77</xdr:row>
      <xdr:rowOff>158806</xdr:rowOff>
    </xdr:to>
    <xdr:pic>
      <xdr:nvPicPr>
        <xdr:cNvPr id="16" name="図 15">
          <a:extLst>
            <a:ext uri="{FF2B5EF4-FFF2-40B4-BE49-F238E27FC236}">
              <a16:creationId xmlns:a16="http://schemas.microsoft.com/office/drawing/2014/main" id="{8DEADFB3-DE1E-EE75-6FB6-A5A1758E3DD4}"/>
            </a:ext>
          </a:extLst>
        </xdr:cNvPr>
        <xdr:cNvPicPr>
          <a:picLocks noChangeAspect="1"/>
        </xdr:cNvPicPr>
      </xdr:nvPicPr>
      <xdr:blipFill>
        <a:blip xmlns:r="http://schemas.openxmlformats.org/officeDocument/2006/relationships" r:embed="rId13"/>
        <a:stretch>
          <a:fillRect/>
        </a:stretch>
      </xdr:blipFill>
      <xdr:spPr>
        <a:xfrm>
          <a:off x="3162301" y="16306800"/>
          <a:ext cx="867310" cy="882706"/>
        </a:xfrm>
        <a:prstGeom prst="rect">
          <a:avLst/>
        </a:prstGeom>
      </xdr:spPr>
    </xdr:pic>
    <xdr:clientData/>
  </xdr:twoCellAnchor>
  <xdr:twoCellAnchor editAs="oneCell">
    <xdr:from>
      <xdr:col>8</xdr:col>
      <xdr:colOff>355600</xdr:colOff>
      <xdr:row>81</xdr:row>
      <xdr:rowOff>50800</xdr:rowOff>
    </xdr:from>
    <xdr:to>
      <xdr:col>10</xdr:col>
      <xdr:colOff>139756</xdr:colOff>
      <xdr:row>86</xdr:row>
      <xdr:rowOff>95303</xdr:rowOff>
    </xdr:to>
    <xdr:pic>
      <xdr:nvPicPr>
        <xdr:cNvPr id="17" name="図 16">
          <a:extLst>
            <a:ext uri="{FF2B5EF4-FFF2-40B4-BE49-F238E27FC236}">
              <a16:creationId xmlns:a16="http://schemas.microsoft.com/office/drawing/2014/main" id="{279ACA97-2B40-71B3-7C7C-530A5E399BDA}"/>
            </a:ext>
          </a:extLst>
        </xdr:cNvPr>
        <xdr:cNvPicPr>
          <a:picLocks noChangeAspect="1"/>
        </xdr:cNvPicPr>
      </xdr:nvPicPr>
      <xdr:blipFill>
        <a:blip xmlns:r="http://schemas.openxmlformats.org/officeDocument/2006/relationships" r:embed="rId14"/>
        <a:stretch>
          <a:fillRect/>
        </a:stretch>
      </xdr:blipFill>
      <xdr:spPr>
        <a:xfrm>
          <a:off x="5111750" y="17868900"/>
          <a:ext cx="1092256" cy="1028753"/>
        </a:xfrm>
        <a:prstGeom prst="rect">
          <a:avLst/>
        </a:prstGeom>
      </xdr:spPr>
    </xdr:pic>
    <xdr:clientData/>
  </xdr:twoCellAnchor>
  <xdr:twoCellAnchor editAs="oneCell">
    <xdr:from>
      <xdr:col>10</xdr:col>
      <xdr:colOff>635000</xdr:colOff>
      <xdr:row>89</xdr:row>
      <xdr:rowOff>95250</xdr:rowOff>
    </xdr:from>
    <xdr:to>
      <xdr:col>12</xdr:col>
      <xdr:colOff>419156</xdr:colOff>
      <xdr:row>94</xdr:row>
      <xdr:rowOff>146103</xdr:rowOff>
    </xdr:to>
    <xdr:pic>
      <xdr:nvPicPr>
        <xdr:cNvPr id="18" name="図 17">
          <a:extLst>
            <a:ext uri="{FF2B5EF4-FFF2-40B4-BE49-F238E27FC236}">
              <a16:creationId xmlns:a16="http://schemas.microsoft.com/office/drawing/2014/main" id="{DF0B0A55-4AC8-EA46-981C-97F11B47C970}"/>
            </a:ext>
          </a:extLst>
        </xdr:cNvPr>
        <xdr:cNvPicPr>
          <a:picLocks noChangeAspect="1"/>
        </xdr:cNvPicPr>
      </xdr:nvPicPr>
      <xdr:blipFill>
        <a:blip xmlns:r="http://schemas.openxmlformats.org/officeDocument/2006/relationships" r:embed="rId15"/>
        <a:stretch>
          <a:fillRect/>
        </a:stretch>
      </xdr:blipFill>
      <xdr:spPr>
        <a:xfrm>
          <a:off x="6699250" y="19488150"/>
          <a:ext cx="1092256" cy="1035103"/>
        </a:xfrm>
        <a:prstGeom prst="rect">
          <a:avLst/>
        </a:prstGeom>
      </xdr:spPr>
    </xdr:pic>
    <xdr:clientData/>
  </xdr:twoCellAnchor>
  <xdr:twoCellAnchor editAs="oneCell">
    <xdr:from>
      <xdr:col>3</xdr:col>
      <xdr:colOff>50800</xdr:colOff>
      <xdr:row>103</xdr:row>
      <xdr:rowOff>152400</xdr:rowOff>
    </xdr:from>
    <xdr:to>
      <xdr:col>13</xdr:col>
      <xdr:colOff>260697</xdr:colOff>
      <xdr:row>109</xdr:row>
      <xdr:rowOff>19104</xdr:rowOff>
    </xdr:to>
    <xdr:pic>
      <xdr:nvPicPr>
        <xdr:cNvPr id="19" name="図 18">
          <a:extLst>
            <a:ext uri="{FF2B5EF4-FFF2-40B4-BE49-F238E27FC236}">
              <a16:creationId xmlns:a16="http://schemas.microsoft.com/office/drawing/2014/main" id="{FC42B737-7605-E6D1-F7DA-7BD1A0B020CE}"/>
            </a:ext>
          </a:extLst>
        </xdr:cNvPr>
        <xdr:cNvPicPr>
          <a:picLocks noChangeAspect="1"/>
        </xdr:cNvPicPr>
      </xdr:nvPicPr>
      <xdr:blipFill>
        <a:blip xmlns:r="http://schemas.openxmlformats.org/officeDocument/2006/relationships" r:embed="rId16"/>
        <a:stretch>
          <a:fillRect/>
        </a:stretch>
      </xdr:blipFill>
      <xdr:spPr>
        <a:xfrm>
          <a:off x="1536700" y="22301200"/>
          <a:ext cx="6750397" cy="1047804"/>
        </a:xfrm>
        <a:prstGeom prst="rect">
          <a:avLst/>
        </a:prstGeom>
      </xdr:spPr>
    </xdr:pic>
    <xdr:clientData/>
  </xdr:twoCellAnchor>
  <xdr:twoCellAnchor editAs="oneCell">
    <xdr:from>
      <xdr:col>11</xdr:col>
      <xdr:colOff>38100</xdr:colOff>
      <xdr:row>112</xdr:row>
      <xdr:rowOff>101600</xdr:rowOff>
    </xdr:from>
    <xdr:to>
      <xdr:col>12</xdr:col>
      <xdr:colOff>412803</xdr:colOff>
      <xdr:row>118</xdr:row>
      <xdr:rowOff>12756</xdr:rowOff>
    </xdr:to>
    <xdr:pic>
      <xdr:nvPicPr>
        <xdr:cNvPr id="20" name="図 19">
          <a:extLst>
            <a:ext uri="{FF2B5EF4-FFF2-40B4-BE49-F238E27FC236}">
              <a16:creationId xmlns:a16="http://schemas.microsoft.com/office/drawing/2014/main" id="{C40C0FB0-4132-C8FC-899A-5E6FA138106A}"/>
            </a:ext>
          </a:extLst>
        </xdr:cNvPr>
        <xdr:cNvPicPr>
          <a:picLocks noChangeAspect="1"/>
        </xdr:cNvPicPr>
      </xdr:nvPicPr>
      <xdr:blipFill>
        <a:blip xmlns:r="http://schemas.openxmlformats.org/officeDocument/2006/relationships" r:embed="rId17"/>
        <a:stretch>
          <a:fillRect/>
        </a:stretch>
      </xdr:blipFill>
      <xdr:spPr>
        <a:xfrm>
          <a:off x="6756400" y="24022050"/>
          <a:ext cx="1028753" cy="1092256"/>
        </a:xfrm>
        <a:prstGeom prst="rect">
          <a:avLst/>
        </a:prstGeom>
      </xdr:spPr>
    </xdr:pic>
    <xdr:clientData/>
  </xdr:twoCellAnchor>
  <xdr:twoCellAnchor editAs="oneCell">
    <xdr:from>
      <xdr:col>2</xdr:col>
      <xdr:colOff>57150</xdr:colOff>
      <xdr:row>25</xdr:row>
      <xdr:rowOff>69850</xdr:rowOff>
    </xdr:from>
    <xdr:to>
      <xdr:col>4</xdr:col>
      <xdr:colOff>518719</xdr:colOff>
      <xdr:row>27</xdr:row>
      <xdr:rowOff>6375</xdr:rowOff>
    </xdr:to>
    <xdr:pic>
      <xdr:nvPicPr>
        <xdr:cNvPr id="3" name="図 2">
          <a:extLst>
            <a:ext uri="{FF2B5EF4-FFF2-40B4-BE49-F238E27FC236}">
              <a16:creationId xmlns:a16="http://schemas.microsoft.com/office/drawing/2014/main" id="{DD0246C3-BE7F-57EB-BDA3-03DFC9079A75}"/>
            </a:ext>
          </a:extLst>
        </xdr:cNvPr>
        <xdr:cNvPicPr>
          <a:picLocks noChangeAspect="1"/>
        </xdr:cNvPicPr>
      </xdr:nvPicPr>
      <xdr:blipFill>
        <a:blip xmlns:r="http://schemas.openxmlformats.org/officeDocument/2006/relationships" r:embed="rId18"/>
        <a:stretch>
          <a:fillRect/>
        </a:stretch>
      </xdr:blipFill>
      <xdr:spPr>
        <a:xfrm>
          <a:off x="889000" y="5969000"/>
          <a:ext cx="1769669" cy="33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32755AE0-6D65-4A78-AF0E-2C088F7A9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650" y="38735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66675</xdr:colOff>
      <xdr:row>1</xdr:row>
      <xdr:rowOff>65703</xdr:rowOff>
    </xdr:to>
    <xdr:pic>
      <xdr:nvPicPr>
        <xdr:cNvPr id="2" name="Picture 1">
          <a:extLst>
            <a:ext uri="{FF2B5EF4-FFF2-40B4-BE49-F238E27FC236}">
              <a16:creationId xmlns:a16="http://schemas.microsoft.com/office/drawing/2014/main" id="{8D14FE5C-F86B-48DB-B2D7-D331DAF79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225425</xdr:colOff>
      <xdr:row>24</xdr:row>
      <xdr:rowOff>73025</xdr:rowOff>
    </xdr:from>
    <xdr:to>
      <xdr:col>5</xdr:col>
      <xdr:colOff>314474</xdr:colOff>
      <xdr:row>27</xdr:row>
      <xdr:rowOff>57180</xdr:rowOff>
    </xdr:to>
    <xdr:pic>
      <xdr:nvPicPr>
        <xdr:cNvPr id="4" name="Picture 3">
          <a:extLst>
            <a:ext uri="{FF2B5EF4-FFF2-40B4-BE49-F238E27FC236}">
              <a16:creationId xmlns:a16="http://schemas.microsoft.com/office/drawing/2014/main" id="{6D08A499-6CCA-3E30-46A6-08438C9DDBD4}"/>
            </a:ext>
          </a:extLst>
        </xdr:cNvPr>
        <xdr:cNvPicPr>
          <a:picLocks noChangeAspect="1"/>
        </xdr:cNvPicPr>
      </xdr:nvPicPr>
      <xdr:blipFill>
        <a:blip xmlns:r="http://schemas.openxmlformats.org/officeDocument/2006/relationships" r:embed="rId2"/>
        <a:stretch>
          <a:fillRect/>
        </a:stretch>
      </xdr:blipFill>
      <xdr:spPr>
        <a:xfrm>
          <a:off x="225425" y="3625850"/>
          <a:ext cx="2895749" cy="584230"/>
        </a:xfrm>
        <a:prstGeom prst="rect">
          <a:avLst/>
        </a:prstGeom>
      </xdr:spPr>
    </xdr:pic>
    <xdr:clientData/>
  </xdr:twoCellAnchor>
  <xdr:twoCellAnchor editAs="oneCell">
    <xdr:from>
      <xdr:col>2</xdr:col>
      <xdr:colOff>139700</xdr:colOff>
      <xdr:row>28</xdr:row>
      <xdr:rowOff>160839</xdr:rowOff>
    </xdr:from>
    <xdr:to>
      <xdr:col>4</xdr:col>
      <xdr:colOff>495300</xdr:colOff>
      <xdr:row>35</xdr:row>
      <xdr:rowOff>150552</xdr:rowOff>
    </xdr:to>
    <xdr:pic>
      <xdr:nvPicPr>
        <xdr:cNvPr id="3" name="Picture 2">
          <a:extLst>
            <a:ext uri="{FF2B5EF4-FFF2-40B4-BE49-F238E27FC236}">
              <a16:creationId xmlns:a16="http://schemas.microsoft.com/office/drawing/2014/main" id="{7E091952-2867-57F4-C127-C988077AB21E}"/>
            </a:ext>
          </a:extLst>
        </xdr:cNvPr>
        <xdr:cNvPicPr>
          <a:picLocks noChangeAspect="1"/>
        </xdr:cNvPicPr>
      </xdr:nvPicPr>
      <xdr:blipFill>
        <a:blip xmlns:r="http://schemas.openxmlformats.org/officeDocument/2006/relationships" r:embed="rId3"/>
        <a:stretch>
          <a:fillRect/>
        </a:stretch>
      </xdr:blipFill>
      <xdr:spPr>
        <a:xfrm>
          <a:off x="977900" y="4742364"/>
          <a:ext cx="1670050" cy="1713738"/>
        </a:xfrm>
        <a:prstGeom prst="rect">
          <a:avLst/>
        </a:prstGeom>
      </xdr:spPr>
    </xdr:pic>
    <xdr:clientData/>
  </xdr:twoCellAnchor>
  <xdr:twoCellAnchor editAs="oneCell">
    <xdr:from>
      <xdr:col>2</xdr:col>
      <xdr:colOff>95251</xdr:colOff>
      <xdr:row>38</xdr:row>
      <xdr:rowOff>45836</xdr:rowOff>
    </xdr:from>
    <xdr:to>
      <xdr:col>18</xdr:col>
      <xdr:colOff>409576</xdr:colOff>
      <xdr:row>44</xdr:row>
      <xdr:rowOff>473387</xdr:rowOff>
    </xdr:to>
    <xdr:pic>
      <xdr:nvPicPr>
        <xdr:cNvPr id="5" name="Picture 4">
          <a:extLst>
            <a:ext uri="{FF2B5EF4-FFF2-40B4-BE49-F238E27FC236}">
              <a16:creationId xmlns:a16="http://schemas.microsoft.com/office/drawing/2014/main" id="{48390585-AA54-0B93-8729-61D8A15D5015}"/>
            </a:ext>
          </a:extLst>
        </xdr:cNvPr>
        <xdr:cNvPicPr>
          <a:picLocks noChangeAspect="1"/>
        </xdr:cNvPicPr>
      </xdr:nvPicPr>
      <xdr:blipFill>
        <a:blip xmlns:r="http://schemas.openxmlformats.org/officeDocument/2006/relationships" r:embed="rId4"/>
        <a:stretch>
          <a:fillRect/>
        </a:stretch>
      </xdr:blipFill>
      <xdr:spPr>
        <a:xfrm>
          <a:off x="933451" y="7027661"/>
          <a:ext cx="10829925" cy="1627701"/>
        </a:xfrm>
        <a:prstGeom prst="rect">
          <a:avLst/>
        </a:prstGeom>
      </xdr:spPr>
    </xdr:pic>
    <xdr:clientData/>
  </xdr:twoCellAnchor>
  <xdr:twoCellAnchor editAs="oneCell">
    <xdr:from>
      <xdr:col>2</xdr:col>
      <xdr:colOff>152400</xdr:colOff>
      <xdr:row>45</xdr:row>
      <xdr:rowOff>29545</xdr:rowOff>
    </xdr:from>
    <xdr:to>
      <xdr:col>10</xdr:col>
      <xdr:colOff>434975</xdr:colOff>
      <xdr:row>52</xdr:row>
      <xdr:rowOff>187632</xdr:rowOff>
    </xdr:to>
    <xdr:pic>
      <xdr:nvPicPr>
        <xdr:cNvPr id="15" name="Picture 14">
          <a:extLst>
            <a:ext uri="{FF2B5EF4-FFF2-40B4-BE49-F238E27FC236}">
              <a16:creationId xmlns:a16="http://schemas.microsoft.com/office/drawing/2014/main" id="{3B4C548E-83EE-EF05-A93C-B28D4FEE3E4B}"/>
            </a:ext>
          </a:extLst>
        </xdr:cNvPr>
        <xdr:cNvPicPr>
          <a:picLocks noChangeAspect="1"/>
        </xdr:cNvPicPr>
      </xdr:nvPicPr>
      <xdr:blipFill>
        <a:blip xmlns:r="http://schemas.openxmlformats.org/officeDocument/2006/relationships" r:embed="rId5"/>
        <a:stretch>
          <a:fillRect/>
        </a:stretch>
      </xdr:blipFill>
      <xdr:spPr>
        <a:xfrm>
          <a:off x="990600" y="8906845"/>
          <a:ext cx="5540375" cy="1558262"/>
        </a:xfrm>
        <a:prstGeom prst="rect">
          <a:avLst/>
        </a:prstGeom>
      </xdr:spPr>
    </xdr:pic>
    <xdr:clientData/>
  </xdr:twoCellAnchor>
  <xdr:twoCellAnchor editAs="oneCell">
    <xdr:from>
      <xdr:col>1</xdr:col>
      <xdr:colOff>504825</xdr:colOff>
      <xdr:row>52</xdr:row>
      <xdr:rowOff>161394</xdr:rowOff>
    </xdr:from>
    <xdr:to>
      <xdr:col>16</xdr:col>
      <xdr:colOff>161925</xdr:colOff>
      <xdr:row>62</xdr:row>
      <xdr:rowOff>404</xdr:rowOff>
    </xdr:to>
    <xdr:pic>
      <xdr:nvPicPr>
        <xdr:cNvPr id="16" name="Picture 15">
          <a:extLst>
            <a:ext uri="{FF2B5EF4-FFF2-40B4-BE49-F238E27FC236}">
              <a16:creationId xmlns:a16="http://schemas.microsoft.com/office/drawing/2014/main" id="{68EC71E8-F135-661E-959F-EA8E7A0A2126}"/>
            </a:ext>
          </a:extLst>
        </xdr:cNvPr>
        <xdr:cNvPicPr>
          <a:picLocks noChangeAspect="1"/>
        </xdr:cNvPicPr>
      </xdr:nvPicPr>
      <xdr:blipFill>
        <a:blip xmlns:r="http://schemas.openxmlformats.org/officeDocument/2006/relationships" r:embed="rId6"/>
        <a:stretch>
          <a:fillRect/>
        </a:stretch>
      </xdr:blipFill>
      <xdr:spPr>
        <a:xfrm>
          <a:off x="800100" y="10438869"/>
          <a:ext cx="9398000" cy="1829735"/>
        </a:xfrm>
        <a:prstGeom prst="rect">
          <a:avLst/>
        </a:prstGeom>
      </xdr:spPr>
    </xdr:pic>
    <xdr:clientData/>
  </xdr:twoCellAnchor>
  <xdr:twoCellAnchor editAs="oneCell">
    <xdr:from>
      <xdr:col>2</xdr:col>
      <xdr:colOff>152400</xdr:colOff>
      <xdr:row>60</xdr:row>
      <xdr:rowOff>135767</xdr:rowOff>
    </xdr:from>
    <xdr:to>
      <xdr:col>10</xdr:col>
      <xdr:colOff>123825</xdr:colOff>
      <xdr:row>69</xdr:row>
      <xdr:rowOff>171851</xdr:rowOff>
    </xdr:to>
    <xdr:pic>
      <xdr:nvPicPr>
        <xdr:cNvPr id="17" name="Picture 16">
          <a:extLst>
            <a:ext uri="{FF2B5EF4-FFF2-40B4-BE49-F238E27FC236}">
              <a16:creationId xmlns:a16="http://schemas.microsoft.com/office/drawing/2014/main" id="{7F34C961-D5EA-837C-C19D-EA072FD74F9C}"/>
            </a:ext>
          </a:extLst>
        </xdr:cNvPr>
        <xdr:cNvPicPr>
          <a:picLocks noChangeAspect="1"/>
        </xdr:cNvPicPr>
      </xdr:nvPicPr>
      <xdr:blipFill>
        <a:blip xmlns:r="http://schemas.openxmlformats.org/officeDocument/2006/relationships" r:embed="rId7"/>
        <a:stretch>
          <a:fillRect/>
        </a:stretch>
      </xdr:blipFill>
      <xdr:spPr>
        <a:xfrm>
          <a:off x="990600" y="12213467"/>
          <a:ext cx="5229225" cy="1836309"/>
        </a:xfrm>
        <a:prstGeom prst="rect">
          <a:avLst/>
        </a:prstGeom>
      </xdr:spPr>
    </xdr:pic>
    <xdr:clientData/>
  </xdr:twoCellAnchor>
  <xdr:twoCellAnchor editAs="oneCell">
    <xdr:from>
      <xdr:col>1</xdr:col>
      <xdr:colOff>25400</xdr:colOff>
      <xdr:row>110</xdr:row>
      <xdr:rowOff>76200</xdr:rowOff>
    </xdr:from>
    <xdr:to>
      <xdr:col>10</xdr:col>
      <xdr:colOff>573968</xdr:colOff>
      <xdr:row>119</xdr:row>
      <xdr:rowOff>9945</xdr:rowOff>
    </xdr:to>
    <xdr:pic>
      <xdr:nvPicPr>
        <xdr:cNvPr id="18" name="Picture 17">
          <a:extLst>
            <a:ext uri="{FF2B5EF4-FFF2-40B4-BE49-F238E27FC236}">
              <a16:creationId xmlns:a16="http://schemas.microsoft.com/office/drawing/2014/main" id="{24301083-BFF1-B6C7-6D47-6825288E2CE3}"/>
            </a:ext>
          </a:extLst>
        </xdr:cNvPr>
        <xdr:cNvPicPr>
          <a:picLocks noChangeAspect="1"/>
        </xdr:cNvPicPr>
      </xdr:nvPicPr>
      <xdr:blipFill>
        <a:blip xmlns:r="http://schemas.openxmlformats.org/officeDocument/2006/relationships" r:embed="rId8"/>
        <a:stretch>
          <a:fillRect/>
        </a:stretch>
      </xdr:blipFill>
      <xdr:spPr>
        <a:xfrm>
          <a:off x="320675" y="22155150"/>
          <a:ext cx="6349293" cy="1733970"/>
        </a:xfrm>
        <a:prstGeom prst="rect">
          <a:avLst/>
        </a:prstGeom>
      </xdr:spPr>
    </xdr:pic>
    <xdr:clientData/>
  </xdr:twoCellAnchor>
  <xdr:twoCellAnchor editAs="oneCell">
    <xdr:from>
      <xdr:col>1</xdr:col>
      <xdr:colOff>53975</xdr:colOff>
      <xdr:row>72</xdr:row>
      <xdr:rowOff>171579</xdr:rowOff>
    </xdr:from>
    <xdr:to>
      <xdr:col>4</xdr:col>
      <xdr:colOff>63500</xdr:colOff>
      <xdr:row>77</xdr:row>
      <xdr:rowOff>162231</xdr:rowOff>
    </xdr:to>
    <xdr:pic>
      <xdr:nvPicPr>
        <xdr:cNvPr id="19" name="Picture 18">
          <a:extLst>
            <a:ext uri="{FF2B5EF4-FFF2-40B4-BE49-F238E27FC236}">
              <a16:creationId xmlns:a16="http://schemas.microsoft.com/office/drawing/2014/main" id="{A6ABD66F-C92B-9FA4-079D-6CEE2EB142FF}"/>
            </a:ext>
          </a:extLst>
        </xdr:cNvPr>
        <xdr:cNvPicPr>
          <a:picLocks noChangeAspect="1"/>
        </xdr:cNvPicPr>
      </xdr:nvPicPr>
      <xdr:blipFill>
        <a:blip xmlns:r="http://schemas.openxmlformats.org/officeDocument/2006/relationships" r:embed="rId9"/>
        <a:stretch>
          <a:fillRect/>
        </a:stretch>
      </xdr:blipFill>
      <xdr:spPr>
        <a:xfrm>
          <a:off x="349250" y="14649579"/>
          <a:ext cx="1870075" cy="987602"/>
        </a:xfrm>
        <a:prstGeom prst="rect">
          <a:avLst/>
        </a:prstGeom>
      </xdr:spPr>
    </xdr:pic>
    <xdr:clientData/>
  </xdr:twoCellAnchor>
  <xdr:twoCellAnchor editAs="oneCell">
    <xdr:from>
      <xdr:col>1</xdr:col>
      <xdr:colOff>139700</xdr:colOff>
      <xdr:row>79</xdr:row>
      <xdr:rowOff>35482</xdr:rowOff>
    </xdr:from>
    <xdr:to>
      <xdr:col>7</xdr:col>
      <xdr:colOff>371475</xdr:colOff>
      <xdr:row>87</xdr:row>
      <xdr:rowOff>9814</xdr:rowOff>
    </xdr:to>
    <xdr:pic>
      <xdr:nvPicPr>
        <xdr:cNvPr id="20" name="Picture 19">
          <a:extLst>
            <a:ext uri="{FF2B5EF4-FFF2-40B4-BE49-F238E27FC236}">
              <a16:creationId xmlns:a16="http://schemas.microsoft.com/office/drawing/2014/main" id="{BC86C658-E161-2B61-351A-81ECF1095986}"/>
            </a:ext>
          </a:extLst>
        </xdr:cNvPr>
        <xdr:cNvPicPr>
          <a:picLocks noChangeAspect="1"/>
        </xdr:cNvPicPr>
      </xdr:nvPicPr>
      <xdr:blipFill>
        <a:blip xmlns:r="http://schemas.openxmlformats.org/officeDocument/2006/relationships" r:embed="rId10"/>
        <a:stretch>
          <a:fillRect/>
        </a:stretch>
      </xdr:blipFill>
      <xdr:spPr>
        <a:xfrm>
          <a:off x="434975" y="15913657"/>
          <a:ext cx="4060825" cy="1574532"/>
        </a:xfrm>
        <a:prstGeom prst="rect">
          <a:avLst/>
        </a:prstGeom>
      </xdr:spPr>
    </xdr:pic>
    <xdr:clientData/>
  </xdr:twoCellAnchor>
  <xdr:twoCellAnchor editAs="oneCell">
    <xdr:from>
      <xdr:col>1</xdr:col>
      <xdr:colOff>85725</xdr:colOff>
      <xdr:row>89</xdr:row>
      <xdr:rowOff>85725</xdr:rowOff>
    </xdr:from>
    <xdr:to>
      <xdr:col>12</xdr:col>
      <xdr:colOff>10507</xdr:colOff>
      <xdr:row>97</xdr:row>
      <xdr:rowOff>47843</xdr:rowOff>
    </xdr:to>
    <xdr:pic>
      <xdr:nvPicPr>
        <xdr:cNvPr id="21" name="Picture 20">
          <a:extLst>
            <a:ext uri="{FF2B5EF4-FFF2-40B4-BE49-F238E27FC236}">
              <a16:creationId xmlns:a16="http://schemas.microsoft.com/office/drawing/2014/main" id="{87539C65-CA6D-5E5F-466E-3EE8680A7839}"/>
            </a:ext>
          </a:extLst>
        </xdr:cNvPr>
        <xdr:cNvPicPr>
          <a:picLocks noChangeAspect="1"/>
        </xdr:cNvPicPr>
      </xdr:nvPicPr>
      <xdr:blipFill>
        <a:blip xmlns:r="http://schemas.openxmlformats.org/officeDocument/2006/relationships" r:embed="rId11"/>
        <a:stretch>
          <a:fillRect/>
        </a:stretch>
      </xdr:blipFill>
      <xdr:spPr>
        <a:xfrm>
          <a:off x="381000" y="17964150"/>
          <a:ext cx="7039957" cy="1562318"/>
        </a:xfrm>
        <a:prstGeom prst="rect">
          <a:avLst/>
        </a:prstGeom>
      </xdr:spPr>
    </xdr:pic>
    <xdr:clientData/>
  </xdr:twoCellAnchor>
  <xdr:twoCellAnchor editAs="oneCell">
    <xdr:from>
      <xdr:col>0</xdr:col>
      <xdr:colOff>266700</xdr:colOff>
      <xdr:row>99</xdr:row>
      <xdr:rowOff>168275</xdr:rowOff>
    </xdr:from>
    <xdr:to>
      <xdr:col>13</xdr:col>
      <xdr:colOff>274177</xdr:colOff>
      <xdr:row>108</xdr:row>
      <xdr:rowOff>63737</xdr:rowOff>
    </xdr:to>
    <xdr:pic>
      <xdr:nvPicPr>
        <xdr:cNvPr id="22" name="Picture 21">
          <a:extLst>
            <a:ext uri="{FF2B5EF4-FFF2-40B4-BE49-F238E27FC236}">
              <a16:creationId xmlns:a16="http://schemas.microsoft.com/office/drawing/2014/main" id="{1D3ED127-D3F7-EFB2-8749-A860078B753A}"/>
            </a:ext>
          </a:extLst>
        </xdr:cNvPr>
        <xdr:cNvPicPr>
          <a:picLocks noChangeAspect="1"/>
        </xdr:cNvPicPr>
      </xdr:nvPicPr>
      <xdr:blipFill>
        <a:blip xmlns:r="http://schemas.openxmlformats.org/officeDocument/2006/relationships" r:embed="rId12"/>
        <a:stretch>
          <a:fillRect/>
        </a:stretch>
      </xdr:blipFill>
      <xdr:spPr>
        <a:xfrm>
          <a:off x="266700" y="20046950"/>
          <a:ext cx="8075152" cy="16956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C4AD6E4D-B1A7-4C26-8336-F224FBF12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723900"/>
          <a:ext cx="15494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xdr:colOff>
      <xdr:row>0</xdr:row>
      <xdr:rowOff>73026</xdr:rowOff>
    </xdr:from>
    <xdr:to>
      <xdr:col>3</xdr:col>
      <xdr:colOff>742950</xdr:colOff>
      <xdr:row>1</xdr:row>
      <xdr:rowOff>75229</xdr:rowOff>
    </xdr:to>
    <xdr:pic>
      <xdr:nvPicPr>
        <xdr:cNvPr id="2" name="Picture 1">
          <a:extLst>
            <a:ext uri="{FF2B5EF4-FFF2-40B4-BE49-F238E27FC236}">
              <a16:creationId xmlns:a16="http://schemas.microsoft.com/office/drawing/2014/main" id="{28FE5C9B-4BDA-DAEA-FD0B-30A97BFC2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3026"/>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163255</xdr:colOff>
      <xdr:row>0</xdr:row>
      <xdr:rowOff>66454</xdr:rowOff>
    </xdr:from>
    <xdr:to>
      <xdr:col>2</xdr:col>
      <xdr:colOff>145829</xdr:colOff>
      <xdr:row>1</xdr:row>
      <xdr:rowOff>68657</xdr:rowOff>
    </xdr:to>
    <xdr:pic>
      <xdr:nvPicPr>
        <xdr:cNvPr id="2" name="Picture 1">
          <a:extLst>
            <a:ext uri="{FF2B5EF4-FFF2-40B4-BE49-F238E27FC236}">
              <a16:creationId xmlns:a16="http://schemas.microsoft.com/office/drawing/2014/main" id="{3F6FE33F-5F7C-4B84-B6FB-2915C0061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615" y="66454"/>
          <a:ext cx="1558482" cy="448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114300</xdr:rowOff>
    </xdr:from>
    <xdr:to>
      <xdr:col>2</xdr:col>
      <xdr:colOff>568325</xdr:colOff>
      <xdr:row>1</xdr:row>
      <xdr:rowOff>113328</xdr:rowOff>
    </xdr:to>
    <xdr:pic>
      <xdr:nvPicPr>
        <xdr:cNvPr id="2" name="Picture 1">
          <a:extLst>
            <a:ext uri="{FF2B5EF4-FFF2-40B4-BE49-F238E27FC236}">
              <a16:creationId xmlns:a16="http://schemas.microsoft.com/office/drawing/2014/main" id="{695D43AC-8381-458F-A4B9-DD590131C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14300"/>
          <a:ext cx="15494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19050</xdr:rowOff>
    </xdr:from>
    <xdr:to>
      <xdr:col>3</xdr:col>
      <xdr:colOff>615950</xdr:colOff>
      <xdr:row>1</xdr:row>
      <xdr:rowOff>21253</xdr:rowOff>
    </xdr:to>
    <xdr:pic>
      <xdr:nvPicPr>
        <xdr:cNvPr id="2" name="Picture 1">
          <a:extLst>
            <a:ext uri="{FF2B5EF4-FFF2-40B4-BE49-F238E27FC236}">
              <a16:creationId xmlns:a16="http://schemas.microsoft.com/office/drawing/2014/main" id="{C4B0FF6D-176B-41AE-9E9F-302E01B9A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050"/>
          <a:ext cx="155892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358775</xdr:colOff>
      <xdr:row>1</xdr:row>
      <xdr:rowOff>97453</xdr:rowOff>
    </xdr:to>
    <xdr:pic>
      <xdr:nvPicPr>
        <xdr:cNvPr id="2" name="Picture 1">
          <a:extLst>
            <a:ext uri="{FF2B5EF4-FFF2-40B4-BE49-F238E27FC236}">
              <a16:creationId xmlns:a16="http://schemas.microsoft.com/office/drawing/2014/main" id="{0879C053-4410-4409-BAE4-8B84E3211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9400" cy="541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2</xdr:col>
      <xdr:colOff>685800</xdr:colOff>
      <xdr:row>1</xdr:row>
      <xdr:rowOff>65703</xdr:rowOff>
    </xdr:to>
    <xdr:pic>
      <xdr:nvPicPr>
        <xdr:cNvPr id="2" name="Picture 1">
          <a:extLst>
            <a:ext uri="{FF2B5EF4-FFF2-40B4-BE49-F238E27FC236}">
              <a16:creationId xmlns:a16="http://schemas.microsoft.com/office/drawing/2014/main" id="{A2BCE48A-A55C-41BE-9AD7-DBFC3EE30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482600</xdr:colOff>
      <xdr:row>0</xdr:row>
      <xdr:rowOff>0</xdr:rowOff>
    </xdr:from>
    <xdr:to>
      <xdr:col>4</xdr:col>
      <xdr:colOff>1149350</xdr:colOff>
      <xdr:row>1</xdr:row>
      <xdr:rowOff>2203</xdr:rowOff>
    </xdr:to>
    <xdr:pic>
      <xdr:nvPicPr>
        <xdr:cNvPr id="2" name="Picture 1">
          <a:extLst>
            <a:ext uri="{FF2B5EF4-FFF2-40B4-BE49-F238E27FC236}">
              <a16:creationId xmlns:a16="http://schemas.microsoft.com/office/drawing/2014/main" id="{7D844AC3-814D-4C8F-BE6E-CCC840A7F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625" y="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66675</xdr:colOff>
      <xdr:row>0</xdr:row>
      <xdr:rowOff>0</xdr:rowOff>
    </xdr:from>
    <xdr:to>
      <xdr:col>3</xdr:col>
      <xdr:colOff>847725</xdr:colOff>
      <xdr:row>1</xdr:row>
      <xdr:rowOff>2203</xdr:rowOff>
    </xdr:to>
    <xdr:pic>
      <xdr:nvPicPr>
        <xdr:cNvPr id="2" name="Picture 1">
          <a:extLst>
            <a:ext uri="{FF2B5EF4-FFF2-40B4-BE49-F238E27FC236}">
              <a16:creationId xmlns:a16="http://schemas.microsoft.com/office/drawing/2014/main" id="{DFB94FE3-8757-48CD-9206-11BCECA55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15621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1120775</xdr:colOff>
      <xdr:row>1</xdr:row>
      <xdr:rowOff>11728</xdr:rowOff>
    </xdr:to>
    <xdr:pic>
      <xdr:nvPicPr>
        <xdr:cNvPr id="2" name="Picture 1">
          <a:extLst>
            <a:ext uri="{FF2B5EF4-FFF2-40B4-BE49-F238E27FC236}">
              <a16:creationId xmlns:a16="http://schemas.microsoft.com/office/drawing/2014/main" id="{BBA751ED-9240-4845-A3F6-60EE13062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00A3-3C90-46CE-B866-32E2EB1061A4}">
  <sheetPr>
    <tabColor rgb="FFFFFF00"/>
  </sheetPr>
  <dimension ref="A1:DD767"/>
  <sheetViews>
    <sheetView tabSelected="1" zoomScale="85" zoomScaleNormal="85" workbookViewId="0">
      <selection activeCell="C5" sqref="C5:C8"/>
    </sheetView>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70" t="s">
        <v>25</v>
      </c>
      <c r="C1" s="170"/>
      <c r="D1" s="170"/>
      <c r="E1" s="170"/>
      <c r="F1" s="170"/>
      <c r="G1" s="170"/>
      <c r="H1" s="170"/>
      <c r="I1" s="170"/>
      <c r="J1" s="170"/>
      <c r="K1" s="170"/>
      <c r="L1" s="170"/>
      <c r="M1" s="170"/>
      <c r="N1" s="170"/>
      <c r="O1" s="170"/>
      <c r="P1" s="170"/>
      <c r="Q1" s="170"/>
    </row>
    <row r="2" spans="1:107" ht="51.75" customHeight="1" x14ac:dyDescent="0.35">
      <c r="B2" s="171" t="s">
        <v>847</v>
      </c>
      <c r="C2" s="172"/>
      <c r="D2" s="172"/>
      <c r="E2" s="172"/>
      <c r="F2" s="172"/>
      <c r="G2" s="172"/>
      <c r="H2" s="172"/>
      <c r="I2" s="172"/>
      <c r="J2" s="172"/>
      <c r="K2" s="172"/>
      <c r="L2" s="172"/>
      <c r="M2" s="172"/>
      <c r="N2" s="172"/>
      <c r="O2" s="172"/>
      <c r="P2" s="172"/>
      <c r="Q2" s="173"/>
    </row>
    <row r="3" spans="1:107" ht="15.75" customHeight="1" thickBot="1" x14ac:dyDescent="0.4">
      <c r="B3" s="174"/>
      <c r="C3" s="175"/>
      <c r="D3" s="175"/>
      <c r="E3" s="175"/>
      <c r="F3" s="175"/>
      <c r="G3" s="175"/>
      <c r="H3" s="175"/>
      <c r="I3" s="175"/>
      <c r="J3" s="175"/>
      <c r="K3" s="175"/>
      <c r="L3" s="175"/>
      <c r="M3" s="175"/>
      <c r="N3" s="175"/>
      <c r="O3" s="175"/>
      <c r="P3" s="175"/>
      <c r="Q3" s="176"/>
    </row>
    <row r="4" spans="1:107" ht="39" customHeight="1" thickBot="1" x14ac:dyDescent="0.4">
      <c r="A4" s="2"/>
      <c r="B4" s="3" t="s">
        <v>27</v>
      </c>
      <c r="C4" s="3" t="s">
        <v>28</v>
      </c>
      <c r="D4" s="3" t="s">
        <v>29</v>
      </c>
      <c r="E4" s="98" t="s">
        <v>30</v>
      </c>
      <c r="F4" s="54" t="s">
        <v>31</v>
      </c>
      <c r="G4" s="177" t="s">
        <v>32</v>
      </c>
      <c r="H4" s="178"/>
      <c r="I4" s="178"/>
      <c r="J4" s="178"/>
      <c r="K4" s="178"/>
      <c r="L4" s="178"/>
      <c r="M4" s="178"/>
      <c r="N4" s="178"/>
      <c r="O4" s="179"/>
      <c r="P4" s="180" t="s">
        <v>33</v>
      </c>
      <c r="Q4" s="181"/>
      <c r="R4" s="2"/>
      <c r="S4" s="2" t="s">
        <v>34</v>
      </c>
      <c r="T4" s="168" t="s">
        <v>35</v>
      </c>
      <c r="U4" s="168"/>
      <c r="V4" s="168"/>
      <c r="W4" s="168"/>
      <c r="X4" s="168"/>
      <c r="Y4" s="168"/>
      <c r="Z4" s="168"/>
      <c r="AA4" s="168"/>
      <c r="AB4" s="168"/>
      <c r="AC4" s="168" t="s">
        <v>36</v>
      </c>
      <c r="AD4" s="168"/>
      <c r="AE4" s="168"/>
      <c r="AF4" s="168"/>
      <c r="AG4" s="168"/>
      <c r="AH4" s="168"/>
      <c r="AI4" s="168"/>
      <c r="AJ4" s="168"/>
      <c r="AK4" s="168"/>
      <c r="AL4" s="168" t="s">
        <v>37</v>
      </c>
      <c r="AM4" s="168"/>
      <c r="AN4" s="168"/>
      <c r="AO4" s="168"/>
      <c r="AP4" s="168"/>
      <c r="AQ4" s="168"/>
      <c r="AR4" s="168"/>
      <c r="AS4" s="168"/>
      <c r="AT4" s="168"/>
      <c r="AU4" s="168" t="s">
        <v>38</v>
      </c>
      <c r="AV4" s="168"/>
      <c r="AW4" s="168"/>
      <c r="AX4" s="168"/>
      <c r="AY4" s="168"/>
      <c r="AZ4" s="168"/>
      <c r="BA4" s="168"/>
      <c r="BB4" s="168"/>
      <c r="BC4" s="168"/>
      <c r="BD4" s="168" t="s">
        <v>39</v>
      </c>
      <c r="BE4" s="168"/>
      <c r="BF4" s="168"/>
      <c r="BG4" s="168"/>
      <c r="BH4" s="168" t="s">
        <v>40</v>
      </c>
      <c r="BI4" s="168"/>
      <c r="BJ4" s="168"/>
      <c r="BK4" s="168"/>
      <c r="BL4" s="168" t="s">
        <v>41</v>
      </c>
      <c r="BM4" s="168"/>
      <c r="BN4" s="168" t="s">
        <v>42</v>
      </c>
      <c r="BO4" s="168"/>
      <c r="BP4" s="168"/>
      <c r="BQ4" s="168"/>
      <c r="BR4" s="168"/>
      <c r="BS4" s="168"/>
      <c r="BT4" s="168"/>
      <c r="BU4" s="168"/>
      <c r="BV4" s="168"/>
      <c r="BW4" s="168" t="s">
        <v>43</v>
      </c>
      <c r="BX4" s="168"/>
      <c r="BY4" s="168"/>
      <c r="BZ4" s="168"/>
      <c r="CA4" s="168"/>
      <c r="CB4" s="168"/>
      <c r="CC4" s="168"/>
      <c r="CD4" s="168"/>
      <c r="CE4" s="168"/>
      <c r="CF4" s="168" t="s">
        <v>44</v>
      </c>
      <c r="CG4" s="168"/>
      <c r="CH4" s="168"/>
      <c r="CI4" s="168"/>
      <c r="CJ4" s="168"/>
      <c r="CK4" s="168"/>
      <c r="CL4" s="168"/>
      <c r="CM4" s="168"/>
      <c r="CN4" s="168"/>
      <c r="CO4" s="169" t="s">
        <v>45</v>
      </c>
      <c r="CP4" s="169"/>
      <c r="CQ4" s="169"/>
      <c r="CR4" s="169"/>
      <c r="CS4" s="169"/>
      <c r="CT4" s="169"/>
      <c r="CU4" s="169"/>
      <c r="CV4" s="169"/>
      <c r="CW4" s="169"/>
      <c r="CX4" s="169"/>
      <c r="CY4" s="169"/>
      <c r="CZ4" s="169"/>
      <c r="DA4" s="169"/>
      <c r="DB4" s="169"/>
      <c r="DC4" s="169"/>
    </row>
    <row r="5" spans="1:107" s="44" customFormat="1" ht="32.15" customHeight="1" thickBot="1" x14ac:dyDescent="0.4">
      <c r="A5" s="4"/>
      <c r="B5" s="151">
        <v>1</v>
      </c>
      <c r="C5" s="166" t="s">
        <v>46</v>
      </c>
      <c r="D5" s="157" t="str">
        <f>IF(S6=1,"アクロタイプを選択",IF(SUM(T6:AB6)&gt;0,"コードが アクロタイプと一致しません",IF(BL6="no","ポジションは異なるバリエーションでなければなりません",IF(SUM(CF6:CN6)&gt;0,"最小コンポーネントがありません",IF(BM6="no","これらのボーナスを一緒に申告することはできません","有効なACRO")))))</f>
        <v>アクロタイプを選択</v>
      </c>
      <c r="E5" s="157" t="str">
        <f>IF(D5="有効なACRO",DC6,"")</f>
        <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52"/>
      <c r="C6" s="167"/>
      <c r="D6" s="158"/>
      <c r="E6" s="158"/>
      <c r="F6" s="57" t="s">
        <v>77</v>
      </c>
      <c r="G6" s="45"/>
      <c r="H6" s="46"/>
      <c r="I6" s="46"/>
      <c r="J6" s="46"/>
      <c r="K6" s="46"/>
      <c r="L6" s="46"/>
      <c r="M6" s="46"/>
      <c r="N6" s="46"/>
      <c r="O6" s="47"/>
      <c r="P6" s="160" t="str">
        <f>IF(D5="有効なACRO",CONCATENATE(CO6,"-",G6,IF(H6="","",CONCATENATE("-",H6)),IF(I6="","",CONCATENATE("-",I6)),CONCATENATE("-",J6),IF(K6="","",CONCATENATE("/",K6)),IF(L6="","",CONCATENATE("-",L6)),IF(M6="","",CONCATENATE("-",M6)),IF(N6="","",CONCATENATE("-",N6)),IF(O6="","",CONCATENATE("/",O6))),"")</f>
        <v/>
      </c>
      <c r="Q6" s="161"/>
      <c r="R6" s="2"/>
      <c r="S6" s="48">
        <f>IF(OR(ISBLANK(C5),C5="SELECT TYPE"),1,IF(OR(C5="acro-a",C5="acro-b",C5="acro-c",C5="acro-p"),0))</f>
        <v>1</v>
      </c>
      <c r="T6" s="48" cm="1">
        <f t="array" aca="1" ref="T6" ca="1">IFERROR(_xlfn.XLOOKUP(G6,INDIRECT(AC6),INDIRECT(AC6)),1)</f>
        <v>1</v>
      </c>
      <c r="U6" s="48" cm="1">
        <f t="array" aca="1" ref="U6" ca="1">IFERROR(_xlfn.XLOOKUP(H6,INDIRECT(AD6),INDIRECT(AD6)),1)</f>
        <v>1</v>
      </c>
      <c r="V6" s="48" cm="1">
        <f t="array" aca="1" ref="V6" ca="1">IFERROR(_xlfn.XLOOKUP(I6,INDIRECT(AE6),INDIRECT(AE6)),1)</f>
        <v>1</v>
      </c>
      <c r="W6" s="48" cm="1">
        <f t="array" aca="1" ref="W6" ca="1">IFERROR(_xlfn.XLOOKUP(J6,INDIRECT(AF6),INDIRECT(AF6)),1)</f>
        <v>1</v>
      </c>
      <c r="X6" s="48" cm="1">
        <f t="array" aca="1" ref="X6" ca="1">IFERROR(_xlfn.XLOOKUP(K6,INDIRECT(AG6),INDIRECT(AG6)),1)</f>
        <v>1</v>
      </c>
      <c r="Y6" s="48" cm="1">
        <f t="array" aca="1" ref="Y6" ca="1">IFERROR(_xlfn.XLOOKUP(L6,INDIRECT(AH6),INDIRECT(AH6)),1)</f>
        <v>1</v>
      </c>
      <c r="Z6" s="48" cm="1">
        <f t="array" aca="1" ref="Z6" ca="1">IFERROR(_xlfn.XLOOKUP(M6,INDIRECT(AI6),INDIRECT(AI6)),1)</f>
        <v>1</v>
      </c>
      <c r="AA6" s="48" cm="1">
        <f t="array" aca="1" ref="AA6" ca="1">IFERROR(_xlfn.XLOOKUP(N6,INDIRECT(AJ6),INDIRECT(AJ6)),1)</f>
        <v>1</v>
      </c>
      <c r="AB6" s="48" cm="1">
        <f t="array" aca="1" ref="AB6" ca="1">IFERROR(_xlfn.XLOOKUP(O6,INDIRECT(AK6),INDIRECT(AK6)),1)</f>
        <v>1</v>
      </c>
      <c r="AC6" s="48" t="b">
        <f>IF($C5="Acro-A","Cons_A",IF($C5="Acro-B","Cons_B",IF($C5="Acro-C","Cons_C",IF($C5="Acro-P","Cons_P"))))</f>
        <v>0</v>
      </c>
      <c r="AD6" s="48" t="b">
        <f>IF($C5="Acro-A","Conn_A",IF($C5="Acro-B","Conn_B",IF($C5="Acro-C","Conn_C",IF($C5="Acro-P","Conn_P"))))</f>
        <v>0</v>
      </c>
      <c r="AE6" s="48" t="b">
        <f>IF($C5="Acro-A","Dir_A",IF($C5="Acro-B","Dir_B",IF($C5="Acro-C","Dir_C",IF($C5="Acro-P","Dir_P"))))</f>
        <v>0</v>
      </c>
      <c r="AF6" s="48" t="b">
        <f>IF($C5="Acro-A","Pos1_A",IF($C5="Acro-B","Pos1_B",IF($C5="Acro-C","Pos1_C",IF($C5="Acro-P","Pos1_P"))))</f>
        <v>0</v>
      </c>
      <c r="AG6" s="48" t="b">
        <f>IF($C5="Acro-A","Pos2_A",IF($C5="Acro-B","Pos2_B",IF($C5="Acro-C","Pos2_C",IF($C5="Acro-P","Pos2_P"))))</f>
        <v>0</v>
      </c>
      <c r="AH6" s="48" t="b">
        <f>IF($C5="Acro-A","RotB_A",IF($C5="Acro-B","RotB_B",IF($C5="Acro-C","RotB_C",IF($C5="Acro-P","RotB_P"))))</f>
        <v>0</v>
      </c>
      <c r="AI6" s="48" t="b">
        <f>IF($C5="Acro-A","Rot_A",IF($C5="Acro-B","Rot_B",IF($C5="Acro-C","Rot_C",IF($C5="Acro-P","Rot_P"))))</f>
        <v>0</v>
      </c>
      <c r="AJ6" s="48" t="b">
        <f>IF($C5="Acro-A","Bon1_A",IF($C5="Acro-B","Bon1_B",IF($C5="Acro-C","Bon1_C",IF($C5="Acro-P","Bon1_P"))))</f>
        <v>0</v>
      </c>
      <c r="AK6" s="48" t="b">
        <f>IF($C5="Acro-A","Bon1_A",IF($C5="Acro-B","Bon1_B",IF($C5="Acro-C","Bon1_C",IF($C5="Acro-P","Bon1_P"))))</f>
        <v>0</v>
      </c>
      <c r="AL6" s="48" t="b">
        <f>IF($C5="Acro-A","ConsNot_A",IF($C5="Acro-B","ConsNot_B",IF($C5="Acro-C","ConsNot_C",IF($C5="Acro-P","ConsNot_P"))))</f>
        <v>0</v>
      </c>
      <c r="AM6" s="48" t="b">
        <f>IF($C5="Acro-A","ConnNot_A",IF($C5="Acro-B","ConnNot_B",IF($C5="Acro-C","ConnNot_C",IF($C5="Acro-P","ConnNot_P"))))</f>
        <v>0</v>
      </c>
      <c r="AN6" s="48" t="b">
        <f>IF($C5="Acro-A","DirNot_A",IF($C5="Acro-B","DirNot_B",IF($C5="Acro-C","DirNot_C",IF($C5="Acro-P","DirNot_P"))))</f>
        <v>0</v>
      </c>
      <c r="AO6" s="48" t="b">
        <f>IF($C5="Acro-A","Pos1Not_A",IF($C5="Acro-B","Pos1Not_B",IF($C5="Acro-C","Pos1Not_C",IF($C5="Acro-P","Pos1Not_P"))))</f>
        <v>0</v>
      </c>
      <c r="AP6" s="48" t="b">
        <f>IF($C5="Acro-A","Pos2Not_A",IF($C5="Acro-B","Pos2Not_B",IF($C5="Acro-C","Pos2Not_C",IF($C5="Acro-P","Pos2Not_P"))))</f>
        <v>0</v>
      </c>
      <c r="AQ6" s="48" t="b">
        <f>IF($C5="Acro-A","RotBNot_A",IF($C5="Acro-B","RotBNot_B",IF($C5="Acro-C","RotBNot_C",IF($C5="Acro-P","RotBNot_P"))))</f>
        <v>0</v>
      </c>
      <c r="AR6" s="48" t="b">
        <f>IF($C5="Acro-A","RotNot_A",IF($C5="Acro-B","RotNot_B",IF($C5="Acro-C","RotNot_C",IF($C5="Acro-P","RotNot_P"))))</f>
        <v>0</v>
      </c>
      <c r="AS6" s="48" t="b">
        <f>IF($C5="Acro-A","Bon1Not_A",IF($C5="Acro-B","Bon1Not_B",IF($C5="Acro-C","Bon1Not_C",IF($C5="Acro-P","Bon1Not_P"))))</f>
        <v>0</v>
      </c>
      <c r="AT6" s="48" t="b">
        <f>IF($C5="Acro-A","Bon1Not_A",IF($C5="Acro-B","Bon1Not_B",IF($C5="Acro-C","Bon1Not_C",IF($C5="Acro-P","Bon1Not_P"))))</f>
        <v>0</v>
      </c>
      <c r="AU6" s="48" t="b">
        <f>IF($C5="Acro-A","ConsDD_A",IF($C5="Acro-B","ConsDD_B",IF($C5="Acro-C","ConsDD_C",IF($C5="Acro-P","ConsDD_P"))))</f>
        <v>0</v>
      </c>
      <c r="AV6" s="48" t="b">
        <f>IF($C5="Acro-A","ConnDD_A",IF($C5="Acro-B","ConnDD_B",IF($C5="Acro-C","ConnDD_C",IF($C5="Acro-P","ConnDD_P"))))</f>
        <v>0</v>
      </c>
      <c r="AW6" s="48" t="b">
        <f>IF($C5="Acro-A","DirDD_A",IF($C5="Acro-B","DirDD_B",IF($C5="Acro-C","DirDD_C",IF($C5="Acro-P","DirDD_P"))))</f>
        <v>0</v>
      </c>
      <c r="AX6" s="48" t="b">
        <f>IF($C5="Acro-A","Pos1DD_A",IF($C5="Acro-B","Pos1DD_B",IF($C5="Acro-C","Pos1DD_C",IF($C5="Acro-P","Pos1DD_P"))))</f>
        <v>0</v>
      </c>
      <c r="AY6" s="48" t="b">
        <f>IF($C5="Acro-A","Pos2DD_A",IF($C5="Acro-B","Pos2DD_B",IF($C5="Acro-C","Pos2DD_C",IF($C5="Acro-P","Pos2DD_P"))))</f>
        <v>0</v>
      </c>
      <c r="AZ6" s="48" t="b">
        <f>IF($C5="Acro-A","RotBDD_A",IF($C5="Acro-B","RotBDD_B",IF($C5="Acro-C","RotBDD_C",IF($C5="Acro-P","RotBDD_P"))))</f>
        <v>0</v>
      </c>
      <c r="BA6" s="48" t="b">
        <f>IF($C5="Acro-A","RotDD_A",IF($C5="Acro-B","RotDD_B",IF($C5="Acro-C","RotDD_C",IF($C5="Acro-P","RotDD_P"))))</f>
        <v>0</v>
      </c>
      <c r="BB6" s="48" t="b">
        <f>IF($C5="Acro-A","Bon1DD_A",IF($C5="Acro-B","Bon1DD_B",IF($C5="Acro-C","Bon1DD_C",IF($C5="Acro-P","Bon1DD_P"))))</f>
        <v>0</v>
      </c>
      <c r="BC6" s="48" t="b">
        <f>IF($C5="Acro-A","Bon1DD_A",IF($C5="Acro-B","Bon1DD_B",IF($C5="Acro-C","Bon1DD_C",IF($C5="Acro-P","Bon1DD_P"))))</f>
        <v>0</v>
      </c>
      <c r="BD6" s="48" t="b">
        <f>IF($C5="Acro-A","Pos1Var_A",IF($C5="Acro-B","Pos1Var_B",IF($C5="Acro-C","Pos1Var_C",IF($C5="Acro-P","Pos1Var_P"))))</f>
        <v>0</v>
      </c>
      <c r="BE6" s="48" t="b">
        <f>IF($C5="Acro-A","Pos2Var_A",IF($C5="Acro-B","Pos2Var_B",IF($C5="Acro-C","Pos2Var_C",IF($C5="Acro-P","Pos2Var_P"))))</f>
        <v>0</v>
      </c>
      <c r="BF6" s="48" t="b">
        <f>IF($C5="Acro-A","Bon1Var_A",IF($C5="Acro-B","Bon1Var_B",IF($C5="Acro-C","Bon1Var_C",IF($C5="Acro-P","Bon1Var_P"))))</f>
        <v>0</v>
      </c>
      <c r="BG6" s="48" t="b">
        <f>IF($C5="Acro-A","Bon1Var_A",IF($C5="Acro-B","Bon1Var_B",IF($C5="Acro-C","Bon1Var_C",IF($C5="Acro-P","Bon1Var_P"))))</f>
        <v>0</v>
      </c>
      <c r="BH6" s="48" cm="1">
        <f t="array" aca="1" ref="BH6" ca="1">IFERROR(INDEX(INDIRECT(BD6),MATCH(TRUE,EXACT(J6,INDIRECT(AF6)),0)),0)</f>
        <v>0</v>
      </c>
      <c r="BI6" s="48" cm="1">
        <f t="array" aca="1" ref="BI6" ca="1">IFERROR(INDEX(INDIRECT(BE6),MATCH(TRUE,EXACT(K6,INDIRECT(AG6)),0)),0)</f>
        <v>0</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
      </c>
      <c r="BO6" s="48" t="str">
        <f>IFERROR(IF(_xlfn.XLOOKUP(AD6,Requirements!$B:$B,Requirements!$C:$C)=0,"no","ok"),"")</f>
        <v/>
      </c>
      <c r="BP6" s="48" t="str">
        <f>IFERROR(IF(_xlfn.XLOOKUP(AE6,Requirements!$B:$B,Requirements!$C:$C)=0,"no","ok"),"")</f>
        <v/>
      </c>
      <c r="BQ6" s="48" t="str">
        <f>IFERROR(IF(_xlfn.XLOOKUP(AF6,Requirements!$B:$B,Requirements!$C:$C)=0,"no","ok"),"")</f>
        <v/>
      </c>
      <c r="BR6" s="48" t="str">
        <f>IFERROR(IF(_xlfn.XLOOKUP(AG6,Requirements!$B:$B,Requirements!$C:$C)=0,"no","ok"),"")</f>
        <v/>
      </c>
      <c r="BS6" s="48" t="str">
        <f>IFERROR(IF(_xlfn.XLOOKUP(AH6,Requirements!$B:$B,Requirements!$C:$C)=0,"no","ok"),"")</f>
        <v/>
      </c>
      <c r="BT6" s="48" t="str">
        <f>IFERROR(IF(_xlfn.XLOOKUP(AI6,Requirements!$B:$B,Requirements!$C:$C)=0,"no","ok"),"")</f>
        <v/>
      </c>
      <c r="BU6" s="48" t="str">
        <f>IFERROR(IF(_xlfn.XLOOKUP(AJ6,Requirements!$B:$B,Requirements!$C:$C)=0,"no","ok"),"")</f>
        <v/>
      </c>
      <c r="BV6" s="48" t="str">
        <f>IFERROR(IF(_xlfn.XLOOKUP(AK6,Requirements!$B:$B,Requirements!$C:$C)=0,"no","ok"),"")</f>
        <v/>
      </c>
      <c r="BW6" s="48" t="str">
        <f>IFERROR(IF(_xlfn.XLOOKUP(AC6,Requirements!$B:$B,Requirements!$D:$D)=0,"no","ok"),"")</f>
        <v/>
      </c>
      <c r="BX6" s="48" t="str">
        <f>IFERROR(IF(_xlfn.XLOOKUP(AD6,Requirements!$B:$B,Requirements!$D:$D)=0,"no","ok"),"")</f>
        <v/>
      </c>
      <c r="BY6" s="48" t="str">
        <f>IFERROR(IF(_xlfn.XLOOKUP(AE6,Requirements!$B:$B,Requirements!$D:$D)=0,"no","ok"),"")</f>
        <v/>
      </c>
      <c r="BZ6" s="48" t="str">
        <f>IFERROR(IF(_xlfn.XLOOKUP(AF6,Requirements!$B:$B,Requirements!$D:$D)=0,"no","ok"),"")</f>
        <v/>
      </c>
      <c r="CA6" s="48" t="str">
        <f>IFERROR(IF(_xlfn.XLOOKUP(AG6,Requirements!$B:$B,Requirements!$D:$D)=0,"no","ok"),"")</f>
        <v/>
      </c>
      <c r="CB6" s="48" t="str">
        <f>IFERROR(IF(_xlfn.XLOOKUP(AH6,Requirements!$B:$B,Requirements!$D:$D)=0,"no","ok"),"")</f>
        <v/>
      </c>
      <c r="CC6" s="48" t="str">
        <f>IFERROR(IF(_xlfn.XLOOKUP(AI6,Requirements!$B:$B,Requirements!$D:$D)=0,"no","ok"),"")</f>
        <v/>
      </c>
      <c r="CD6" s="48" t="str">
        <f>IFERROR(IF(_xlfn.XLOOKUP(AJ6,Requirements!$B:$B,Requirements!$D:$D)=0,"no","ok"),"")</f>
        <v/>
      </c>
      <c r="CE6" s="48" t="str">
        <f>IFERROR(IF(_xlfn.XLOOKUP(AK6,Requirements!$B:$B,Requirements!$D:$D)=0,"no","ok"),"")</f>
        <v/>
      </c>
      <c r="CF6" s="48">
        <f t="shared" ref="CF6:CN6" si="0">IF(AND(BW6="ok",ISBLANK(G6)),1,0)</f>
        <v>0</v>
      </c>
      <c r="CG6" s="48">
        <f t="shared" si="0"/>
        <v>0</v>
      </c>
      <c r="CH6" s="48">
        <f t="shared" si="0"/>
        <v>0</v>
      </c>
      <c r="CI6" s="48">
        <f t="shared" si="0"/>
        <v>0</v>
      </c>
      <c r="CJ6" s="48">
        <f t="shared" si="0"/>
        <v>0</v>
      </c>
      <c r="CK6" s="48">
        <f t="shared" si="0"/>
        <v>0</v>
      </c>
      <c r="CL6" s="48">
        <f t="shared" si="0"/>
        <v>0</v>
      </c>
      <c r="CM6" s="48">
        <f t="shared" si="0"/>
        <v>0</v>
      </c>
      <c r="CN6" s="48">
        <f t="shared" si="0"/>
        <v>0</v>
      </c>
      <c r="CO6" s="48" t="str">
        <f>IF(NOT(C5="SELECT TYPE"),RIGHT(C5,1),"")</f>
        <v/>
      </c>
      <c r="CP6" s="48" t="str">
        <f ca="1">IF(BH6=0,"",CONCATENATE(CO6,"&amp;",BH6))</f>
        <v/>
      </c>
      <c r="CQ6" s="48" t="str">
        <f ca="1">IF(BI6=0,"",CONCATENATE(CO6,"&amp;",BI6))</f>
        <v/>
      </c>
      <c r="CR6" s="48" t="str">
        <f ca="1">IF(LEN(CP6)=0,"",COUNTIF($CP$6:$CQ$50,CP6))</f>
        <v/>
      </c>
      <c r="CS6" s="48" t="str">
        <f ca="1">IF(LEN(CQ6)=0,"",COUNTIF($CP$6:$CQ$50,CQ6))</f>
        <v/>
      </c>
      <c r="CT6" s="48" t="str">
        <f ca="1">IF(T6&lt;=1,"",CONCATENATE(CO6,"&amp;",T6))</f>
        <v/>
      </c>
      <c r="CU6" s="48" t="str">
        <f ca="1">IF(LEN(CT6)=0,"",COUNTIF($CT$6:$CT$50,CT6))</f>
        <v/>
      </c>
      <c r="CV6" s="48" t="str">
        <f ca="1">IF(U6&lt;=1,"",CONCATENATE(CO6,"&amp;",U6))</f>
        <v/>
      </c>
      <c r="CW6" s="48" t="str">
        <f ca="1">IF(LEN(CV6)=0,"",COUNTIF($CV$6:$CV$50,CV6))</f>
        <v/>
      </c>
      <c r="CX6" s="48">
        <f ca="1">IF(LEN(CR6)=0,0,IF(CR6&gt;1,1,0))</f>
        <v>0</v>
      </c>
      <c r="CY6" s="48">
        <f ca="1">IF(LEN(CS6)=0,0,IF(CS6&gt;1,1,0))</f>
        <v>0</v>
      </c>
      <c r="CZ6" s="48">
        <f ca="1">IF(LEN(CU6)=0,0,IF(CU6&gt;1,1,0))</f>
        <v>0</v>
      </c>
      <c r="DA6" s="48">
        <f ca="1">IF(LEN(CW6)=0,0,IF(CW6&gt;1,1,0))</f>
        <v>0</v>
      </c>
      <c r="DB6" s="48" t="b">
        <f>IF(CO6="A",IF(OR(CX6&gt;0,CY6&gt;0),1,0),IF(CO6="B",IF(OR(CZ6&gt;0,DA6&gt;0),1,0),IF(CO6="C",IF(CZ6&gt;0,1,0),IF(CO6="P",IF(OR(CX6&gt;0,CY6&gt;0,CZ6&gt;0,DA6&gt;0),1,0)))))</f>
        <v>0</v>
      </c>
      <c r="DC6" s="48" t="str">
        <f>IF(DB6&gt;0,"警告:このアクロは、同じグループ内の別のアクロと「同じ」です","明確なACRO")</f>
        <v>警告:このアクロは、同じグループ内の別のアクロと「同じ」です</v>
      </c>
    </row>
    <row r="7" spans="1:107" ht="15.5" x14ac:dyDescent="0.35">
      <c r="A7" s="2"/>
      <c r="B7" s="152"/>
      <c r="C7" s="167"/>
      <c r="D7" s="158"/>
      <c r="E7" s="158"/>
      <c r="F7" s="57" t="s">
        <v>78</v>
      </c>
      <c r="G7" s="117" t="str" cm="1">
        <f t="array" aca="1" ref="G7" ca="1">IF(OR(ISBLANK(G6),G6="N/A"),"",IFERROR(INDEX(INDIRECT(AU6), MATCH(TRUE, EXACT(G6, INDIRECT(AC6)), 0)),0))</f>
        <v/>
      </c>
      <c r="H7" s="118" t="str" cm="1">
        <f t="array" aca="1" ref="H7" ca="1">IF(OR(ISBLANK(H6),H6="N/A"),"",IFERROR(INDEX(INDIRECT(AV6), MATCH(TRUE, EXACT(H6, INDIRECT(AD6)), 0)),0))</f>
        <v/>
      </c>
      <c r="I7" s="118" t="str" cm="1">
        <f t="array" aca="1" ref="I7" ca="1">IF(OR(ISBLANK(I6),I6="N/A"),"",IFERROR(INDEX(INDIRECT(AW6), MATCH(TRUE, EXACT(I6, INDIRECT(AE6)), 0)),0))</f>
        <v/>
      </c>
      <c r="J7" s="118" t="str" cm="1">
        <f t="array" aca="1" ref="J7" ca="1">IF(OR(ISBLANK(J6),J6="N/A"),"",IFERROR(INDEX(INDIRECT(AX6), MATCH(TRUE, EXACT(J6, INDIRECT(AF6)), 0)),0))</f>
        <v/>
      </c>
      <c r="K7" s="118" t="str" cm="1">
        <f t="array" aca="1" ref="K7" ca="1">IF(OR(ISBLANK(K6),K6="N/A"),"",IFERROR(INDEX(INDIRECT(AY6), MATCH(TRUE, EXACT(K6, INDIRECT(AG6)), 0)),0))</f>
        <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62" t="str">
        <f>IF(D5="有効なACRO",SUM(G7:O7),IF(D5="アクロタイプを選択","最初にタイプを選択","誤りを修正"))</f>
        <v>最初にタイプを選択</v>
      </c>
      <c r="Q7" s="164" t="str">
        <f>IF(D5="有効なACRO",P7+0.5,IF(D5="アクロタイプを選択","最初にタイプを選択","誤りを修正"))</f>
        <v>最初にタイプを選択</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thickBot="1" x14ac:dyDescent="0.4">
      <c r="A8" s="2"/>
      <c r="B8" s="152"/>
      <c r="C8" s="167"/>
      <c r="D8" s="158"/>
      <c r="E8" s="158"/>
      <c r="F8" s="58" t="s">
        <v>79</v>
      </c>
      <c r="G8" s="120" t="str" cm="1">
        <f t="array" aca="1" ref="G8" ca="1">IF(OR(ISBLANK(G6),G6="N/A"),"",IFERROR(INDEX(INDIRECT(AL6), MATCH(TRUE, EXACT(G6, INDIRECT(AC6)), 0)),""))</f>
        <v/>
      </c>
      <c r="H8" s="121" t="str" cm="1">
        <f t="array" aca="1" ref="H8" ca="1">IF(OR(ISBLANK(H6),H6="N/A"),"",IFERROR(INDEX(INDIRECT(AM6), MATCH(TRUE, EXACT(H6, INDIRECT(AD6)), 0)),""))</f>
        <v/>
      </c>
      <c r="I8" s="121" t="str" cm="1">
        <f t="array" aca="1" ref="I8" ca="1">IF(OR(ISBLANK(I6),I6="N/A"),"",IFERROR(INDEX(INDIRECT(AN6), MATCH(TRUE, EXACT(I6, INDIRECT(AE6)), 0)),""))</f>
        <v/>
      </c>
      <c r="J8" s="121" t="str" cm="1">
        <f t="array" aca="1" ref="J8" ca="1">IF(OR(ISBLANK(J6),J6="N/A"),"",IFERROR(INDEX(INDIRECT(AO6), MATCH(TRUE, EXACT(J6, INDIRECT(AF6)), 0)),""))</f>
        <v/>
      </c>
      <c r="K8" s="121" t="str" cm="1">
        <f t="array" aca="1" ref="K8" ca="1">IF(OR(ISBLANK(K6),K6="N/A"),"",IFERROR(INDEX(INDIRECT(AP6), MATCH(TRUE, EXACT(K6, INDIRECT(AG6)), 0)),""))</f>
        <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63"/>
      <c r="Q8" s="165"/>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thickBot="1" x14ac:dyDescent="0.4">
      <c r="B9" s="151">
        <v>2</v>
      </c>
      <c r="C9" s="154" t="s">
        <v>46</v>
      </c>
      <c r="D9" s="157" t="str">
        <f t="shared" ref="D9" si="1">IF(S10=1,"アクロタイプを選択",IF(SUM(T10:AB10)&gt;0,"コードが アクロタイプと一致しません",IF(BL10="no","ポジションは異なるバリエーションでなければなりません",IF(SUM(CF10:CN10)&gt;0,"最小コンポーネントがありません",IF(BM10="no","これらのボーナスを一緒に申告することはできません","有効なACRO")))))</f>
        <v>アクロタイプを選択</v>
      </c>
      <c r="E9" s="157" t="str">
        <f>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21" customHeight="1" x14ac:dyDescent="0.35">
      <c r="B10" s="152"/>
      <c r="C10" s="155"/>
      <c r="D10" s="158"/>
      <c r="E10" s="158"/>
      <c r="F10" s="57" t="s">
        <v>77</v>
      </c>
      <c r="G10" s="45"/>
      <c r="H10" s="46"/>
      <c r="I10" s="46"/>
      <c r="J10" s="46"/>
      <c r="K10" s="46"/>
      <c r="L10" s="46"/>
      <c r="M10" s="46"/>
      <c r="N10" s="46"/>
      <c r="O10" s="47"/>
      <c r="P10" s="160" t="str">
        <f>IF(D9="有効なACRO",CONCATENATE(CO10,"-",G10,IF(H10="","",CONCATENATE("-",H10)),IF(I10="","",CONCATENATE("-",I10)),CONCATENATE("-",J10),IF(K10="","",CONCATENATE("/",K10)),IF(L10="","",CONCATENATE("-",L10)),IF(M10="","",CONCATENATE("-",M10)),IF(N10="","",CONCATENATE("-",N10)),IF(O10="","",CONCATENATE("/",O10))),"")</f>
        <v/>
      </c>
      <c r="Q10" s="161"/>
      <c r="S10" s="48">
        <f>IF(OR(ISBLANK(C9),C9="SELECT TYPE"),1,IF(OR(C9="acro-a",C9="acro-b",C9="acro-c",C9="acro-p"),0))</f>
        <v>1</v>
      </c>
      <c r="T10" s="48" cm="1">
        <f t="array" aca="1" ref="T10" ca="1">IFERROR(_xlfn.XLOOKUP(G10,INDIRECT(AC10),INDIRECT(AC10)),1)</f>
        <v>1</v>
      </c>
      <c r="U10" s="48" cm="1">
        <f t="array" aca="1" ref="U10" ca="1">IFERROR(_xlfn.XLOOKUP(H10,INDIRECT(AD10),INDIRECT(AD10)),1)</f>
        <v>1</v>
      </c>
      <c r="V10" s="48" cm="1">
        <f t="array" aca="1" ref="V10" ca="1">IFERROR(_xlfn.XLOOKUP(I10,INDIRECT(AE10),INDIRECT(AE10)),1)</f>
        <v>1</v>
      </c>
      <c r="W10" s="48" cm="1">
        <f t="array" aca="1" ref="W10" ca="1">IFERROR(_xlfn.XLOOKUP(J10,INDIRECT(AF10),INDIRECT(AF10)),1)</f>
        <v>1</v>
      </c>
      <c r="X10" s="48" cm="1">
        <f t="array" aca="1" ref="X10" ca="1">IFERROR(_xlfn.XLOOKUP(K10,INDIRECT(AG10),INDIRECT(AG10)),1)</f>
        <v>1</v>
      </c>
      <c r="Y10" s="48" cm="1">
        <f t="array" aca="1" ref="Y10" ca="1">IFERROR(_xlfn.XLOOKUP(L10,INDIRECT(AH10),INDIRECT(AH10)),1)</f>
        <v>1</v>
      </c>
      <c r="Z10" s="48" cm="1">
        <f t="array" aca="1" ref="Z10" ca="1">IFERROR(_xlfn.XLOOKUP(M10,INDIRECT(AI10),INDIRECT(AI10)),1)</f>
        <v>1</v>
      </c>
      <c r="AA10" s="48" cm="1">
        <f t="array" aca="1" ref="AA10" ca="1">IFERROR(_xlfn.XLOOKUP(N10,INDIRECT(AJ10),INDIRECT(AJ10)),1)</f>
        <v>1</v>
      </c>
      <c r="AB10" s="48" cm="1">
        <f t="array" aca="1" ref="AB10" ca="1">IFERROR(_xlfn.XLOOKUP(O10,INDIRECT(AK10),INDIRECT(AK10)),1)</f>
        <v>1</v>
      </c>
      <c r="AC10" s="48" t="b">
        <f>IF($C9="Acro-A","Cons_A",IF($C9="Acro-B","Cons_B",IF($C9="Acro-C","Cons_C",IF($C9="Acro-P","Cons_P"))))</f>
        <v>0</v>
      </c>
      <c r="AD10" s="48" t="b">
        <f>IF($C9="Acro-A","Conn_A",IF($C9="Acro-B","Conn_B",IF($C9="Acro-C","Conn_C",IF($C9="Acro-P","Conn_P"))))</f>
        <v>0</v>
      </c>
      <c r="AE10" s="48" t="b">
        <f>IF($C9="Acro-A","Dir_A",IF($C9="Acro-B","Dir_B",IF($C9="Acro-C","Dir_C",IF($C9="Acro-P","Dir_P"))))</f>
        <v>0</v>
      </c>
      <c r="AF10" s="48" t="b">
        <f>IF($C9="Acro-A","Pos1_A",IF($C9="Acro-B","Pos1_B",IF($C9="Acro-C","Pos1_C",IF($C9="Acro-P","Pos1_P"))))</f>
        <v>0</v>
      </c>
      <c r="AG10" s="48" t="b">
        <f>IF($C9="Acro-A","Pos2_A",IF($C9="Acro-B","Pos2_B",IF($C9="Acro-C","Pos2_C",IF($C9="Acro-P","Pos2_P"))))</f>
        <v>0</v>
      </c>
      <c r="AH10" s="48" t="b">
        <f>IF($C9="Acro-A","RotB_A",IF($C9="Acro-B","RotB_B",IF($C9="Acro-C","RotB_C",IF($C9="Acro-P","RotB_P"))))</f>
        <v>0</v>
      </c>
      <c r="AI10" s="48" t="b">
        <f>IF($C9="Acro-A","Rot_A",IF($C9="Acro-B","Rot_B",IF($C9="Acro-C","Rot_C",IF($C9="Acro-P","Rot_P"))))</f>
        <v>0</v>
      </c>
      <c r="AJ10" s="48" t="b">
        <f>IF($C9="Acro-A","Bon1_A",IF($C9="Acro-B","Bon1_B",IF($C9="Acro-C","Bon1_C",IF($C9="Acro-P","Bon1_P"))))</f>
        <v>0</v>
      </c>
      <c r="AK10" s="48" t="b">
        <f>IF($C9="Acro-A","Bon1_A",IF($C9="Acro-B","Bon1_B",IF($C9="Acro-C","Bon1_C",IF($C9="Acro-P","Bon1_P"))))</f>
        <v>0</v>
      </c>
      <c r="AL10" s="48" t="b">
        <f>IF($C9="Acro-A","ConsNot_A",IF($C9="Acro-B","ConsNot_B",IF($C9="Acro-C","ConsNot_C",IF($C9="Acro-P","ConsNot_P"))))</f>
        <v>0</v>
      </c>
      <c r="AM10" s="48" t="b">
        <f>IF($C9="Acro-A","ConnNot_A",IF($C9="Acro-B","ConnNot_B",IF($C9="Acro-C","ConnNot_C",IF($C9="Acro-P","ConnNot_P"))))</f>
        <v>0</v>
      </c>
      <c r="AN10" s="48" t="b">
        <f>IF($C9="Acro-A","DirNot_A",IF($C9="Acro-B","DirNot_B",IF($C9="Acro-C","DirNot_C",IF($C9="Acro-P","DirNot_P"))))</f>
        <v>0</v>
      </c>
      <c r="AO10" s="48" t="b">
        <f>IF($C9="Acro-A","Pos1Not_A",IF($C9="Acro-B","Pos1Not_B",IF($C9="Acro-C","Pos1Not_C",IF($C9="Acro-P","Pos1Not_P"))))</f>
        <v>0</v>
      </c>
      <c r="AP10" s="48" t="b">
        <f>IF($C9="Acro-A","Pos2Not_A",IF($C9="Acro-B","Pos2Not_B",IF($C9="Acro-C","Pos2Not_C",IF($C9="Acro-P","Pos2Not_P"))))</f>
        <v>0</v>
      </c>
      <c r="AQ10" s="48" t="b">
        <f>IF($C9="Acro-A","RotBNot_A",IF($C9="Acro-B","RotBNot_B",IF($C9="Acro-C","RotBNot_C",IF($C9="Acro-P","RotBNot_P"))))</f>
        <v>0</v>
      </c>
      <c r="AR10" s="48" t="b">
        <f>IF($C9="Acro-A","RotNot_A",IF($C9="Acro-B","RotNot_B",IF($C9="Acro-C","RotNot_C",IF($C9="Acro-P","RotNot_P"))))</f>
        <v>0</v>
      </c>
      <c r="AS10" s="48" t="b">
        <f>IF($C9="Acro-A","Bon1Not_A",IF($C9="Acro-B","Bon1Not_B",IF($C9="Acro-C","Bon1Not_C",IF($C9="Acro-P","Bon1Not_P"))))</f>
        <v>0</v>
      </c>
      <c r="AT10" s="48" t="b">
        <f>IF($C9="Acro-A","Bon1Not_A",IF($C9="Acro-B","Bon1Not_B",IF($C9="Acro-C","Bon1Not_C",IF($C9="Acro-P","Bon1Not_P"))))</f>
        <v>0</v>
      </c>
      <c r="AU10" s="48" t="b">
        <f>IF($C9="Acro-A","ConsDD_A",IF($C9="Acro-B","ConsDD_B",IF($C9="Acro-C","ConsDD_C",IF($C9="Acro-P","ConsDD_P"))))</f>
        <v>0</v>
      </c>
      <c r="AV10" s="48" t="b">
        <f>IF($C9="Acro-A","ConnDD_A",IF($C9="Acro-B","ConnDD_B",IF($C9="Acro-C","ConnDD_C",IF($C9="Acro-P","ConnDD_P"))))</f>
        <v>0</v>
      </c>
      <c r="AW10" s="48" t="b">
        <f>IF($C9="Acro-A","DirDD_A",IF($C9="Acro-B","DirDD_B",IF($C9="Acro-C","DirDD_C",IF($C9="Acro-P","DirDD_P"))))</f>
        <v>0</v>
      </c>
      <c r="AX10" s="48" t="b">
        <f>IF($C9="Acro-A","Pos1DD_A",IF($C9="Acro-B","Pos1DD_B",IF($C9="Acro-C","Pos1DD_C",IF($C9="Acro-P","Pos1DD_P"))))</f>
        <v>0</v>
      </c>
      <c r="AY10" s="48" t="b">
        <f>IF($C9="Acro-A","Pos2DD_A",IF($C9="Acro-B","Pos2DD_B",IF($C9="Acro-C","Pos2DD_C",IF($C9="Acro-P","Pos2DD_P"))))</f>
        <v>0</v>
      </c>
      <c r="AZ10" s="48" t="b">
        <f>IF($C9="Acro-A","RotBDD_A",IF($C9="Acro-B","RotBDD_B",IF($C9="Acro-C","RotBDD_C",IF($C9="Acro-P","RotBDD_P"))))</f>
        <v>0</v>
      </c>
      <c r="BA10" s="48" t="b">
        <f>IF($C9="Acro-A","RotDD_A",IF($C9="Acro-B","RotDD_B",IF($C9="Acro-C","RotDD_C",IF($C9="Acro-P","RotDD_P"))))</f>
        <v>0</v>
      </c>
      <c r="BB10" s="48" t="b">
        <f>IF($C9="Acro-A","Bon1DD_A",IF($C9="Acro-B","Bon1DD_B",IF($C9="Acro-C","Bon1DD_C",IF($C9="Acro-P","Bon1DD_P"))))</f>
        <v>0</v>
      </c>
      <c r="BC10" s="48" t="b">
        <f>IF($C9="Acro-A","Bon1DD_A",IF($C9="Acro-B","Bon1DD_B",IF($C9="Acro-C","Bon1DD_C",IF($C9="Acro-P","Bon1DD_P"))))</f>
        <v>0</v>
      </c>
      <c r="BD10" s="48" t="b">
        <f>IF($C9="Acro-A","Pos1Var_A",IF($C9="Acro-B","Pos1Var_B",IF($C9="Acro-C","Pos1Var_C",IF($C9="Acro-P","Pos1Var_P"))))</f>
        <v>0</v>
      </c>
      <c r="BE10" s="48" t="b">
        <f>IF($C9="Acro-A","Pos2Var_A",IF($C9="Acro-B","Pos2Var_B",IF($C9="Acro-C","Pos2Var_C",IF($C9="Acro-P","Pos2Var_P"))))</f>
        <v>0</v>
      </c>
      <c r="BF10" s="48" t="b">
        <f>IF($C9="Acro-A","Bon1Var_A",IF($C9="Acro-B","Bon1Var_B",IF($C9="Acro-C","Bon1Var_C",IF($C9="Acro-P","Bon1Var_P"))))</f>
        <v>0</v>
      </c>
      <c r="BG10" s="48" t="b">
        <f>IF($C9="Acro-A","Bon1Var_A",IF($C9="Acro-B","Bon1Var_B",IF($C9="Acro-C","Bon1Var_C",IF($C9="Acro-P","Bon1Var_P"))))</f>
        <v>0</v>
      </c>
      <c r="BH10" s="48" cm="1">
        <f t="array" aca="1" ref="BH10" ca="1">IFERROR(INDEX(INDIRECT(BD10),MATCH(TRUE,EXACT(J10,INDIRECT(AF10)),0)),0)</f>
        <v>0</v>
      </c>
      <c r="BI10" s="48" cm="1">
        <f t="array" aca="1" ref="BI10" ca="1">IFERROR(INDEX(INDIRECT(BE10),MATCH(TRUE,EXACT(K10,INDIRECT(AG10)),0)),0)</f>
        <v>0</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
      </c>
      <c r="BO10" s="48" t="str">
        <f>IFERROR(IF(_xlfn.XLOOKUP(AD10,Requirements!$B:$B,Requirements!$C:$C)=0,"no","ok"),"")</f>
        <v/>
      </c>
      <c r="BP10" s="48" t="str">
        <f>IFERROR(IF(_xlfn.XLOOKUP(AE10,Requirements!$B:$B,Requirements!$C:$C)=0,"no","ok"),"")</f>
        <v/>
      </c>
      <c r="BQ10" s="48" t="str">
        <f>IFERROR(IF(_xlfn.XLOOKUP(AF10,Requirements!$B:$B,Requirements!$C:$C)=0,"no","ok"),"")</f>
        <v/>
      </c>
      <c r="BR10" s="48" t="str">
        <f>IFERROR(IF(_xlfn.XLOOKUP(AG10,Requirements!$B:$B,Requirements!$C:$C)=0,"no","ok"),"")</f>
        <v/>
      </c>
      <c r="BS10" s="48" t="str">
        <f>IFERROR(IF(_xlfn.XLOOKUP(AH10,Requirements!$B:$B,Requirements!$C:$C)=0,"no","ok"),"")</f>
        <v/>
      </c>
      <c r="BT10" s="48" t="str">
        <f>IFERROR(IF(_xlfn.XLOOKUP(AI10,Requirements!$B:$B,Requirements!$C:$C)=0,"no","ok"),"")</f>
        <v/>
      </c>
      <c r="BU10" s="48" t="str">
        <f>IFERROR(IF(_xlfn.XLOOKUP(AJ10,Requirements!$B:$B,Requirements!$C:$C)=0,"no","ok"),"")</f>
        <v/>
      </c>
      <c r="BV10" s="48" t="str">
        <f>IFERROR(IF(_xlfn.XLOOKUP(AK10,Requirements!$B:$B,Requirements!$C:$C)=0,"no","ok"),"")</f>
        <v/>
      </c>
      <c r="BW10" s="48" t="str">
        <f>IFERROR(IF(_xlfn.XLOOKUP(AC10,Requirements!$B:$B,Requirements!$D:$D)=0,"no","ok"),"")</f>
        <v/>
      </c>
      <c r="BX10" s="48" t="str">
        <f>IFERROR(IF(_xlfn.XLOOKUP(AD10,Requirements!$B:$B,Requirements!$D:$D)=0,"no","ok"),"")</f>
        <v/>
      </c>
      <c r="BY10" s="48" t="str">
        <f>IFERROR(IF(_xlfn.XLOOKUP(AE10,Requirements!$B:$B,Requirements!$D:$D)=0,"no","ok"),"")</f>
        <v/>
      </c>
      <c r="BZ10" s="48" t="str">
        <f>IFERROR(IF(_xlfn.XLOOKUP(AF10,Requirements!$B:$B,Requirements!$D:$D)=0,"no","ok"),"")</f>
        <v/>
      </c>
      <c r="CA10" s="48" t="str">
        <f>IFERROR(IF(_xlfn.XLOOKUP(AG10,Requirements!$B:$B,Requirements!$D:$D)=0,"no","ok"),"")</f>
        <v/>
      </c>
      <c r="CB10" s="48" t="str">
        <f>IFERROR(IF(_xlfn.XLOOKUP(AH10,Requirements!$B:$B,Requirements!$D:$D)=0,"no","ok"),"")</f>
        <v/>
      </c>
      <c r="CC10" s="48" t="str">
        <f>IFERROR(IF(_xlfn.XLOOKUP(AI10,Requirements!$B:$B,Requirements!$D:$D)=0,"no","ok"),"")</f>
        <v/>
      </c>
      <c r="CD10" s="48" t="str">
        <f>IFERROR(IF(_xlfn.XLOOKUP(AJ10,Requirements!$B:$B,Requirements!$D:$D)=0,"no","ok"),"")</f>
        <v/>
      </c>
      <c r="CE10" s="48" t="str">
        <f>IFERROR(IF(_xlfn.XLOOKUP(AK10,Requirements!$B:$B,Requirements!$D:$D)=0,"no","ok"),"")</f>
        <v/>
      </c>
      <c r="CF10" s="48">
        <f t="shared" ref="CF10:CN10" si="2">IF(AND(BW10="ok",ISBLANK(G10)),1,0)</f>
        <v>0</v>
      </c>
      <c r="CG10" s="48">
        <f t="shared" si="2"/>
        <v>0</v>
      </c>
      <c r="CH10" s="48">
        <f t="shared" si="2"/>
        <v>0</v>
      </c>
      <c r="CI10" s="48">
        <f t="shared" si="2"/>
        <v>0</v>
      </c>
      <c r="CJ10" s="48">
        <f t="shared" si="2"/>
        <v>0</v>
      </c>
      <c r="CK10" s="48">
        <f t="shared" si="2"/>
        <v>0</v>
      </c>
      <c r="CL10" s="48">
        <f t="shared" si="2"/>
        <v>0</v>
      </c>
      <c r="CM10" s="48">
        <f t="shared" si="2"/>
        <v>0</v>
      </c>
      <c r="CN10" s="48">
        <f t="shared" si="2"/>
        <v>0</v>
      </c>
      <c r="CO10" s="48" t="str">
        <f>IF(NOT(C9="SELECT TYPE"),RIGHT(C9,1),"")</f>
        <v/>
      </c>
      <c r="CP10" s="48" t="str">
        <f ca="1">IF(BH10=0,"",CONCATENATE(CO10,"&amp;",BH10))</f>
        <v/>
      </c>
      <c r="CQ10" s="48" t="str">
        <f ca="1">IF(BI10=0,"",CONCATENATE(CO10,"&amp;",BI10))</f>
        <v/>
      </c>
      <c r="CR10" s="48" t="str">
        <f ca="1">IF(LEN(CP10)=0,"",COUNTIF($CP$6:$CQ$50,CP10))</f>
        <v/>
      </c>
      <c r="CS10" s="48" t="str">
        <f ca="1">IF(LEN(CQ10)=0,"",COUNTIF($CP$6:$CQ$50,CQ10))</f>
        <v/>
      </c>
      <c r="CT10" s="48" t="str">
        <f ca="1">IF(T10&lt;=1,"",CONCATENATE(CO10,"&amp;",T10))</f>
        <v/>
      </c>
      <c r="CU10" s="48" t="str">
        <f ca="1">IF(LEN(CT10)=0,"",COUNTIF($CT$6:$CT$50,CT10))</f>
        <v/>
      </c>
      <c r="CV10" s="48" t="str">
        <f ca="1">IF(U10&lt;=1,"",CONCATENATE(CO10,"&amp;",U10))</f>
        <v/>
      </c>
      <c r="CW10" s="48" t="str">
        <f ca="1">IF(LEN(CV10)=0,"",COUNTIF($CV$6:$CV$50,CV10))</f>
        <v/>
      </c>
      <c r="CX10" s="48">
        <f ca="1">IF(LEN(CR10)=0,0,IF(CR10&gt;1,1,0))</f>
        <v>0</v>
      </c>
      <c r="CY10" s="48">
        <f ca="1">IF(LEN(CS10)=0,0,IF(CS10&gt;1,1,0))</f>
        <v>0</v>
      </c>
      <c r="CZ10" s="48">
        <f ca="1">IF(LEN(CU10)=0,0,IF(CU10&gt;1,1,0))</f>
        <v>0</v>
      </c>
      <c r="DA10" s="48">
        <f ca="1">IF(LEN(CW10)=0,0,IF(CW10&gt;1,1,0))</f>
        <v>0</v>
      </c>
      <c r="DB10" s="48" t="b">
        <f>IF(CO10="A",IF(OR(CX10&gt;0,CY10&gt;0),1,0),IF(CO10="B",IF(OR(CZ10&gt;0,DA10&gt;0),1,0),IF(CO10="C",IF(CZ10&gt;0,1,0),IF(CO10="P",IF(OR(CX10&gt;0,CY10&gt;0,CZ10&gt;0,DA10&gt;0),1,0)))))</f>
        <v>0</v>
      </c>
      <c r="DC10" s="48" t="str">
        <f>IF(DB10&gt;0,"警告:このアクロは、同じグループ内の別のアクロと「同じ」です","明確なACRO")</f>
        <v>警告:このアクロは、同じグループ内の別のアクロと「同じ」です</v>
      </c>
    </row>
    <row r="11" spans="1:107" ht="15.75" customHeight="1" x14ac:dyDescent="0.35">
      <c r="B11" s="152"/>
      <c r="C11" s="155"/>
      <c r="D11" s="158"/>
      <c r="E11" s="158"/>
      <c r="F11" s="57" t="s">
        <v>78</v>
      </c>
      <c r="G11" s="117" t="str" cm="1">
        <f t="array" aca="1" ref="G11" ca="1">IF(OR(ISBLANK(G10),G10="N/A"),"",IFERROR(INDEX(INDIRECT(AU10), MATCH(TRUE, EXACT(G10, INDIRECT(AC10)), 0)),0))</f>
        <v/>
      </c>
      <c r="H11" s="118" t="str" cm="1">
        <f t="array" aca="1" ref="H11" ca="1">IF(OR(ISBLANK(H10),H10="N/A"),"",IFERROR(INDEX(INDIRECT(AV10), MATCH(TRUE, EXACT(H10, INDIRECT(AD10)), 0)),0))</f>
        <v/>
      </c>
      <c r="I11" s="118" t="str" cm="1">
        <f t="array" aca="1" ref="I11" ca="1">IF(OR(ISBLANK(I10),I10="N/A"),"",IFERROR(INDEX(INDIRECT(AW10), MATCH(TRUE, EXACT(I10, INDIRECT(AE10)), 0)),0))</f>
        <v/>
      </c>
      <c r="J11" s="118" t="str" cm="1">
        <f t="array" aca="1" ref="J11" ca="1">IF(OR(ISBLANK(J10),J10="N/A"),"",IFERROR(INDEX(INDIRECT(AX10), MATCH(TRUE, EXACT(J10, INDIRECT(AF10)), 0)),0))</f>
        <v/>
      </c>
      <c r="K11" s="118" t="str" cm="1">
        <f t="array" aca="1" ref="K11" ca="1">IF(OR(ISBLANK(K10),K10="N/A"),"",IFERROR(INDEX(INDIRECT(AY10), MATCH(TRUE, EXACT(K10, INDIRECT(AG10)), 0)),0))</f>
        <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62" t="str">
        <f>IF(D9="有効なACRO",SUM(G11:O11),IF(D9="アクロタイプを選択","最初にタイプを選択","誤りを修正"))</f>
        <v>最初にタイプを選択</v>
      </c>
      <c r="Q11" s="164" t="str">
        <f>IF(D9="有効なACRO",P11+0.5,IF(D9="アクロタイプを選択","最初にタイプを選択","誤りを修正"))</f>
        <v>最初にタイプを選択</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thickBot="1" x14ac:dyDescent="0.4">
      <c r="B12" s="152"/>
      <c r="C12" s="156"/>
      <c r="D12" s="158"/>
      <c r="E12" s="158"/>
      <c r="F12" s="58" t="s">
        <v>79</v>
      </c>
      <c r="G12" s="120" t="str" cm="1">
        <f t="array" aca="1" ref="G12" ca="1">IF(OR(ISBLANK(G10),G10="N/A"),"",IFERROR(INDEX(INDIRECT(AL10), MATCH(TRUE, EXACT(G10, INDIRECT(AC10)), 0)),""))</f>
        <v/>
      </c>
      <c r="H12" s="121" t="str" cm="1">
        <f t="array" aca="1" ref="H12" ca="1">IF(OR(ISBLANK(H10),H10="N/A"),"",IFERROR(INDEX(INDIRECT(AM10), MATCH(TRUE, EXACT(H10, INDIRECT(AD10)), 0)),""))</f>
        <v/>
      </c>
      <c r="I12" s="121" t="str" cm="1">
        <f t="array" aca="1" ref="I12" ca="1">IF(OR(ISBLANK(I10),I10="N/A"),"",IFERROR(INDEX(INDIRECT(AN10), MATCH(TRUE, EXACT(I10, INDIRECT(AE10)), 0)),""))</f>
        <v/>
      </c>
      <c r="J12" s="121" t="str" cm="1">
        <f t="array" aca="1" ref="J12" ca="1">IF(OR(ISBLANK(J10),J10="N/A"),"",IFERROR(INDEX(INDIRECT(AO10), MATCH(TRUE, EXACT(J10, INDIRECT(AF10)), 0)),""))</f>
        <v/>
      </c>
      <c r="K12" s="121" t="str" cm="1">
        <f t="array" aca="1" ref="K12" ca="1">IF(OR(ISBLANK(K10),K10="N/A"),"",IFERROR(INDEX(INDIRECT(AP10), MATCH(TRUE, EXACT(K10, INDIRECT(AG10)), 0)),""))</f>
        <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63"/>
      <c r="Q12" s="165"/>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thickBot="1" x14ac:dyDescent="0.4">
      <c r="B13" s="151">
        <v>3</v>
      </c>
      <c r="C13" s="166" t="s">
        <v>46</v>
      </c>
      <c r="D13" s="157" t="str">
        <f t="shared" ref="D13" si="3">IF(S14=1,"アクロタイプを選択",IF(SUM(T14:AB14)&gt;0,"コードが アクロタイプと一致しません",IF(BL14="no","ポジションは異なるバリエーションでなければなりません",IF(SUM(CF14:CN14)&gt;0,"最小コンポーネントがありません",IF(BM14="no","これらのボーナスを一緒に申告することはできません","有効なACRO")))))</f>
        <v>アクロタイプを選択</v>
      </c>
      <c r="E13" s="157" t="str">
        <f>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21" customHeight="1" x14ac:dyDescent="0.35">
      <c r="B14" s="152"/>
      <c r="C14" s="167"/>
      <c r="D14" s="158"/>
      <c r="E14" s="158"/>
      <c r="F14" s="57" t="s">
        <v>77</v>
      </c>
      <c r="G14" s="45"/>
      <c r="H14" s="46"/>
      <c r="I14" s="46"/>
      <c r="J14" s="46"/>
      <c r="K14" s="46"/>
      <c r="L14" s="46"/>
      <c r="M14" s="46"/>
      <c r="N14" s="46"/>
      <c r="O14" s="47"/>
      <c r="P14" s="160" t="str">
        <f>IF(D13="有効なACRO",CONCATENATE(CO14,"-",G14,IF(H14="","",CONCATENATE("-",H14)),IF(I14="","",CONCATENATE("-",I14)),CONCATENATE("-",J14),IF(K14="","",CONCATENATE("/",K14)),IF(L14="","",CONCATENATE("-",L14)),IF(M14="","",CONCATENATE("-",M14)),IF(N14="","",CONCATENATE("-",N14)),IF(O14="","",CONCATENATE("/",O14))),"")</f>
        <v/>
      </c>
      <c r="Q14" s="161"/>
      <c r="S14" s="48">
        <f>IF(OR(ISBLANK(C13),C13="SELECT TYPE"),1,IF(OR(C13="acro-a",C13="acro-b",C13="acro-c",C13="acro-p"),0))</f>
        <v>1</v>
      </c>
      <c r="T14" s="48" cm="1">
        <f t="array" aca="1" ref="T14" ca="1">IFERROR(_xlfn.XLOOKUP(G14,INDIRECT(AC14),INDIRECT(AC14)),1)</f>
        <v>1</v>
      </c>
      <c r="U14" s="48" cm="1">
        <f t="array" aca="1" ref="U14" ca="1">IFERROR(_xlfn.XLOOKUP(H14,INDIRECT(AD14),INDIRECT(AD14)),1)</f>
        <v>1</v>
      </c>
      <c r="V14" s="48" cm="1">
        <f t="array" aca="1" ref="V14" ca="1">IFERROR(_xlfn.XLOOKUP(I14,INDIRECT(AE14),INDIRECT(AE14)),1)</f>
        <v>1</v>
      </c>
      <c r="W14" s="48" cm="1">
        <f t="array" aca="1" ref="W14" ca="1">IFERROR(_xlfn.XLOOKUP(J14,INDIRECT(AF14),INDIRECT(AF14)),1)</f>
        <v>1</v>
      </c>
      <c r="X14" s="48" cm="1">
        <f t="array" aca="1" ref="X14" ca="1">IFERROR(_xlfn.XLOOKUP(K14,INDIRECT(AG14),INDIRECT(AG14)),1)</f>
        <v>1</v>
      </c>
      <c r="Y14" s="48" cm="1">
        <f t="array" aca="1" ref="Y14" ca="1">IFERROR(_xlfn.XLOOKUP(L14,INDIRECT(AH14),INDIRECT(AH14)),1)</f>
        <v>1</v>
      </c>
      <c r="Z14" s="48" cm="1">
        <f t="array" aca="1" ref="Z14" ca="1">IFERROR(_xlfn.XLOOKUP(M14,INDIRECT(AI14),INDIRECT(AI14)),1)</f>
        <v>1</v>
      </c>
      <c r="AA14" s="48" cm="1">
        <f t="array" aca="1" ref="AA14" ca="1">IFERROR(_xlfn.XLOOKUP(N14,INDIRECT(AJ14),INDIRECT(AJ14)),1)</f>
        <v>1</v>
      </c>
      <c r="AB14" s="48" cm="1">
        <f t="array" aca="1" ref="AB14" ca="1">IFERROR(_xlfn.XLOOKUP(O14,INDIRECT(AK14),INDIRECT(AK14)),1)</f>
        <v>1</v>
      </c>
      <c r="AC14" s="48" t="b">
        <f>IF($C13="Acro-A","Cons_A",IF($C13="Acro-B","Cons_B",IF($C13="Acro-C","Cons_C",IF($C13="Acro-P","Cons_P"))))</f>
        <v>0</v>
      </c>
      <c r="AD14" s="48" t="b">
        <f>IF($C13="Acro-A","Conn_A",IF($C13="Acro-B","Conn_B",IF($C13="Acro-C","Conn_C",IF($C13="Acro-P","Conn_P"))))</f>
        <v>0</v>
      </c>
      <c r="AE14" s="48" t="b">
        <f>IF($C13="Acro-A","Dir_A",IF($C13="Acro-B","Dir_B",IF($C13="Acro-C","Dir_C",IF($C13="Acro-P","Dir_P"))))</f>
        <v>0</v>
      </c>
      <c r="AF14" s="48" t="b">
        <f>IF($C13="Acro-A","Pos1_A",IF($C13="Acro-B","Pos1_B",IF($C13="Acro-C","Pos1_C",IF($C13="Acro-P","Pos1_P"))))</f>
        <v>0</v>
      </c>
      <c r="AG14" s="48" t="b">
        <f>IF($C13="Acro-A","Pos2_A",IF($C13="Acro-B","Pos2_B",IF($C13="Acro-C","Pos2_C",IF($C13="Acro-P","Pos2_P"))))</f>
        <v>0</v>
      </c>
      <c r="AH14" s="48" t="b">
        <f>IF($C13="Acro-A","RotB_A",IF($C13="Acro-B","RotB_B",IF($C13="Acro-C","RotB_C",IF($C13="Acro-P","RotB_P"))))</f>
        <v>0</v>
      </c>
      <c r="AI14" s="48" t="b">
        <f>IF($C13="Acro-A","Rot_A",IF($C13="Acro-B","Rot_B",IF($C13="Acro-C","Rot_C",IF($C13="Acro-P","Rot_P"))))</f>
        <v>0</v>
      </c>
      <c r="AJ14" s="48" t="b">
        <f>IF($C13="Acro-A","Bon1_A",IF($C13="Acro-B","Bon1_B",IF($C13="Acro-C","Bon1_C",IF($C13="Acro-P","Bon1_P"))))</f>
        <v>0</v>
      </c>
      <c r="AK14" s="48" t="b">
        <f>IF($C13="Acro-A","Bon1_A",IF($C13="Acro-B","Bon1_B",IF($C13="Acro-C","Bon1_C",IF($C13="Acro-P","Bon1_P"))))</f>
        <v>0</v>
      </c>
      <c r="AL14" s="48" t="b">
        <f>IF($C13="Acro-A","ConsNot_A",IF($C13="Acro-B","ConsNot_B",IF($C13="Acro-C","ConsNot_C",IF($C13="Acro-P","ConsNot_P"))))</f>
        <v>0</v>
      </c>
      <c r="AM14" s="48" t="b">
        <f>IF($C13="Acro-A","ConnNot_A",IF($C13="Acro-B","ConnNot_B",IF($C13="Acro-C","ConnNot_C",IF($C13="Acro-P","ConnNot_P"))))</f>
        <v>0</v>
      </c>
      <c r="AN14" s="48" t="b">
        <f>IF($C13="Acro-A","DirNot_A",IF($C13="Acro-B","DirNot_B",IF($C13="Acro-C","DirNot_C",IF($C13="Acro-P","DirNot_P"))))</f>
        <v>0</v>
      </c>
      <c r="AO14" s="48" t="b">
        <f>IF($C13="Acro-A","Pos1Not_A",IF($C13="Acro-B","Pos1Not_B",IF($C13="Acro-C","Pos1Not_C",IF($C13="Acro-P","Pos1Not_P"))))</f>
        <v>0</v>
      </c>
      <c r="AP14" s="48" t="b">
        <f>IF($C13="Acro-A","Pos2Not_A",IF($C13="Acro-B","Pos2Not_B",IF($C13="Acro-C","Pos2Not_C",IF($C13="Acro-P","Pos2Not_P"))))</f>
        <v>0</v>
      </c>
      <c r="AQ14" s="48" t="b">
        <f>IF($C13="Acro-A","RotBNot_A",IF($C13="Acro-B","RotBNot_B",IF($C13="Acro-C","RotBNot_C",IF($C13="Acro-P","RotBNot_P"))))</f>
        <v>0</v>
      </c>
      <c r="AR14" s="48" t="b">
        <f>IF($C13="Acro-A","RotNot_A",IF($C13="Acro-B","RotNot_B",IF($C13="Acro-C","RotNot_C",IF($C13="Acro-P","RotNot_P"))))</f>
        <v>0</v>
      </c>
      <c r="AS14" s="48" t="b">
        <f>IF($C13="Acro-A","Bon1Not_A",IF($C13="Acro-B","Bon1Not_B",IF($C13="Acro-C","Bon1Not_C",IF($C13="Acro-P","Bon1Not_P"))))</f>
        <v>0</v>
      </c>
      <c r="AT14" s="48" t="b">
        <f>IF($C13="Acro-A","Bon1Not_A",IF($C13="Acro-B","Bon1Not_B",IF($C13="Acro-C","Bon1Not_C",IF($C13="Acro-P","Bon1Not_P"))))</f>
        <v>0</v>
      </c>
      <c r="AU14" s="48" t="b">
        <f>IF($C13="Acro-A","ConsDD_A",IF($C13="Acro-B","ConsDD_B",IF($C13="Acro-C","ConsDD_C",IF($C13="Acro-P","ConsDD_P"))))</f>
        <v>0</v>
      </c>
      <c r="AV14" s="48" t="b">
        <f>IF($C13="Acro-A","ConnDD_A",IF($C13="Acro-B","ConnDD_B",IF($C13="Acro-C","ConnDD_C",IF($C13="Acro-P","ConnDD_P"))))</f>
        <v>0</v>
      </c>
      <c r="AW14" s="48" t="b">
        <f>IF($C13="Acro-A","DirDD_A",IF($C13="Acro-B","DirDD_B",IF($C13="Acro-C","DirDD_C",IF($C13="Acro-P","DirDD_P"))))</f>
        <v>0</v>
      </c>
      <c r="AX14" s="48" t="b">
        <f>IF($C13="Acro-A","Pos1DD_A",IF($C13="Acro-B","Pos1DD_B",IF($C13="Acro-C","Pos1DD_C",IF($C13="Acro-P","Pos1DD_P"))))</f>
        <v>0</v>
      </c>
      <c r="AY14" s="48" t="b">
        <f>IF($C13="Acro-A","Pos2DD_A",IF($C13="Acro-B","Pos2DD_B",IF($C13="Acro-C","Pos2DD_C",IF($C13="Acro-P","Pos2DD_P"))))</f>
        <v>0</v>
      </c>
      <c r="AZ14" s="48" t="b">
        <f>IF($C13="Acro-A","RotBDD_A",IF($C13="Acro-B","RotBDD_B",IF($C13="Acro-C","RotBDD_C",IF($C13="Acro-P","RotBDD_P"))))</f>
        <v>0</v>
      </c>
      <c r="BA14" s="48" t="b">
        <f>IF($C13="Acro-A","RotDD_A",IF($C13="Acro-B","RotDD_B",IF($C13="Acro-C","RotDD_C",IF($C13="Acro-P","RotDD_P"))))</f>
        <v>0</v>
      </c>
      <c r="BB14" s="48" t="b">
        <f>IF($C13="Acro-A","Bon1DD_A",IF($C13="Acro-B","Bon1DD_B",IF($C13="Acro-C","Bon1DD_C",IF($C13="Acro-P","Bon1DD_P"))))</f>
        <v>0</v>
      </c>
      <c r="BC14" s="48" t="b">
        <f>IF($C13="Acro-A","Bon1DD_A",IF($C13="Acro-B","Bon1DD_B",IF($C13="Acro-C","Bon1DD_C",IF($C13="Acro-P","Bon1DD_P"))))</f>
        <v>0</v>
      </c>
      <c r="BD14" s="48" t="b">
        <f>IF($C13="Acro-A","Pos1Var_A",IF($C13="Acro-B","Pos1Var_B",IF($C13="Acro-C","Pos1Var_C",IF($C13="Acro-P","Pos1Var_P"))))</f>
        <v>0</v>
      </c>
      <c r="BE14" s="48" t="b">
        <f>IF($C13="Acro-A","Pos2Var_A",IF($C13="Acro-B","Pos2Var_B",IF($C13="Acro-C","Pos2Var_C",IF($C13="Acro-P","Pos2Var_P"))))</f>
        <v>0</v>
      </c>
      <c r="BF14" s="48" t="b">
        <f>IF($C13="Acro-A","Bon1Var_A",IF($C13="Acro-B","Bon1Var_B",IF($C13="Acro-C","Bon1Var_C",IF($C13="Acro-P","Bon1Var_P"))))</f>
        <v>0</v>
      </c>
      <c r="BG14" s="48" t="b">
        <f>IF($C13="Acro-A","Bon1Var_A",IF($C13="Acro-B","Bon1Var_B",IF($C13="Acro-C","Bon1Var_C",IF($C13="Acro-P","Bon1Var_P"))))</f>
        <v>0</v>
      </c>
      <c r="BH14" s="48" cm="1">
        <f t="array" aca="1" ref="BH14" ca="1">IFERROR(INDEX(INDIRECT(BD14),MATCH(TRUE,EXACT(J14,INDIRECT(AF14)),0)),0)</f>
        <v>0</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
      </c>
      <c r="BO14" s="48" t="str">
        <f>IFERROR(IF(_xlfn.XLOOKUP(AD14,Requirements!$B:$B,Requirements!$C:$C)=0,"no","ok"),"")</f>
        <v/>
      </c>
      <c r="BP14" s="48" t="str">
        <f>IFERROR(IF(_xlfn.XLOOKUP(AE14,Requirements!$B:$B,Requirements!$C:$C)=0,"no","ok"),"")</f>
        <v/>
      </c>
      <c r="BQ14" s="48" t="str">
        <f>IFERROR(IF(_xlfn.XLOOKUP(AF14,Requirements!$B:$B,Requirements!$C:$C)=0,"no","ok"),"")</f>
        <v/>
      </c>
      <c r="BR14" s="48" t="str">
        <f>IFERROR(IF(_xlfn.XLOOKUP(AG14,Requirements!$B:$B,Requirements!$C:$C)=0,"no","ok"),"")</f>
        <v/>
      </c>
      <c r="BS14" s="48" t="str">
        <f>IFERROR(IF(_xlfn.XLOOKUP(AH14,Requirements!$B:$B,Requirements!$C:$C)=0,"no","ok"),"")</f>
        <v/>
      </c>
      <c r="BT14" s="48" t="str">
        <f>IFERROR(IF(_xlfn.XLOOKUP(AI14,Requirements!$B:$B,Requirements!$C:$C)=0,"no","ok"),"")</f>
        <v/>
      </c>
      <c r="BU14" s="48" t="str">
        <f>IFERROR(IF(_xlfn.XLOOKUP(AJ14,Requirements!$B:$B,Requirements!$C:$C)=0,"no","ok"),"")</f>
        <v/>
      </c>
      <c r="BV14" s="48" t="str">
        <f>IFERROR(IF(_xlfn.XLOOKUP(AK14,Requirements!$B:$B,Requirements!$C:$C)=0,"no","ok"),"")</f>
        <v/>
      </c>
      <c r="BW14" s="48" t="str">
        <f>IFERROR(IF(_xlfn.XLOOKUP(AC14,Requirements!$B:$B,Requirements!$D:$D)=0,"no","ok"),"")</f>
        <v/>
      </c>
      <c r="BX14" s="48" t="str">
        <f>IFERROR(IF(_xlfn.XLOOKUP(AD14,Requirements!$B:$B,Requirements!$D:$D)=0,"no","ok"),"")</f>
        <v/>
      </c>
      <c r="BY14" s="48" t="str">
        <f>IFERROR(IF(_xlfn.XLOOKUP(AE14,Requirements!$B:$B,Requirements!$D:$D)=0,"no","ok"),"")</f>
        <v/>
      </c>
      <c r="BZ14" s="48" t="str">
        <f>IFERROR(IF(_xlfn.XLOOKUP(AF14,Requirements!$B:$B,Requirements!$D:$D)=0,"no","ok"),"")</f>
        <v/>
      </c>
      <c r="CA14" s="48" t="str">
        <f>IFERROR(IF(_xlfn.XLOOKUP(AG14,Requirements!$B:$B,Requirements!$D:$D)=0,"no","ok"),"")</f>
        <v/>
      </c>
      <c r="CB14" s="48" t="str">
        <f>IFERROR(IF(_xlfn.XLOOKUP(AH14,Requirements!$B:$B,Requirements!$D:$D)=0,"no","ok"),"")</f>
        <v/>
      </c>
      <c r="CC14" s="48" t="str">
        <f>IFERROR(IF(_xlfn.XLOOKUP(AI14,Requirements!$B:$B,Requirements!$D:$D)=0,"no","ok"),"")</f>
        <v/>
      </c>
      <c r="CD14" s="48" t="str">
        <f>IFERROR(IF(_xlfn.XLOOKUP(AJ14,Requirements!$B:$B,Requirements!$D:$D)=0,"no","ok"),"")</f>
        <v/>
      </c>
      <c r="CE14" s="48" t="str">
        <f>IFERROR(IF(_xlfn.XLOOKUP(AK14,Requirements!$B:$B,Requirements!$D:$D)=0,"no","ok"),"")</f>
        <v/>
      </c>
      <c r="CF14" s="48">
        <f t="shared" ref="CF14:CN14" si="4">IF(AND(BW14="ok",ISBLANK(G14)),1,0)</f>
        <v>0</v>
      </c>
      <c r="CG14" s="48">
        <f t="shared" si="4"/>
        <v>0</v>
      </c>
      <c r="CH14" s="48">
        <f t="shared" si="4"/>
        <v>0</v>
      </c>
      <c r="CI14" s="48">
        <f t="shared" si="4"/>
        <v>0</v>
      </c>
      <c r="CJ14" s="48">
        <f t="shared" si="4"/>
        <v>0</v>
      </c>
      <c r="CK14" s="48">
        <f t="shared" si="4"/>
        <v>0</v>
      </c>
      <c r="CL14" s="48">
        <f t="shared" si="4"/>
        <v>0</v>
      </c>
      <c r="CM14" s="48">
        <f t="shared" si="4"/>
        <v>0</v>
      </c>
      <c r="CN14" s="48">
        <f t="shared" si="4"/>
        <v>0</v>
      </c>
      <c r="CO14" s="48" t="str">
        <f>IF(NOT(C13="SELECT TYPE"),RIGHT(C13,1),"")</f>
        <v/>
      </c>
      <c r="CP14" s="48" t="str">
        <f ca="1">IF(BH14=0,"",CONCATENATE(CO14,"&amp;",BH14))</f>
        <v/>
      </c>
      <c r="CQ14" s="48" t="str">
        <f ca="1">IF(BI14=0,"",CONCATENATE(CO14,"&amp;",BI14))</f>
        <v/>
      </c>
      <c r="CR14" s="48" t="str">
        <f ca="1">IF(LEN(CP14)=0,"",COUNTIF($CP$6:$CQ$50,CP14))</f>
        <v/>
      </c>
      <c r="CS14" s="48" t="str">
        <f ca="1">IF(LEN(CQ14)=0,"",COUNTIF($CP$6:$CQ$50,CQ14))</f>
        <v/>
      </c>
      <c r="CT14" s="48" t="str">
        <f ca="1">IF(T14&lt;=1,"",CONCATENATE(CO14,"&amp;",T14))</f>
        <v/>
      </c>
      <c r="CU14" s="48" t="str">
        <f ca="1">IF(LEN(CT14)=0,"",COUNTIF($CT$6:$CT$50,CT14))</f>
        <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t="b">
        <f>IF(CO14="A",IF(OR(CX14&gt;0,CY14&gt;0),1,0),IF(CO14="B",IF(OR(CZ14&gt;0,DA14&gt;0),1,0),IF(CO14="C",IF(CZ14&gt;0,1,0),IF(CO14="P",IF(OR(CX14&gt;0,CY14&gt;0,CZ14&gt;0,DA14&gt;0),1,0)))))</f>
        <v>0</v>
      </c>
      <c r="DC14" s="48" t="str">
        <f>IF(DB14&gt;0,"警告:このアクロは、同じグループ内の別のアクロと「同じ」です","明確なACRO")</f>
        <v>警告:このアクロは、同じグループ内の別のアクロと「同じ」です</v>
      </c>
    </row>
    <row r="15" spans="1:107" ht="16.5" customHeight="1" x14ac:dyDescent="0.35">
      <c r="B15" s="152"/>
      <c r="C15" s="167"/>
      <c r="D15" s="158"/>
      <c r="E15" s="158"/>
      <c r="F15" s="57" t="s">
        <v>78</v>
      </c>
      <c r="G15" s="117" t="str" cm="1">
        <f t="array" aca="1" ref="G15" ca="1">IF(OR(ISBLANK(G14),G14="N/A"),"",IFERROR(INDEX(INDIRECT(AU14), MATCH(TRUE, EXACT(G14, INDIRECT(AC14)), 0)),0))</f>
        <v/>
      </c>
      <c r="H15" s="118" t="str" cm="1">
        <f t="array" aca="1" ref="H15" ca="1">IF(OR(ISBLANK(H14),H14="N/A"),"",IFERROR(INDEX(INDIRECT(AV14), MATCH(TRUE, EXACT(H14, INDIRECT(AD14)), 0)),0))</f>
        <v/>
      </c>
      <c r="I15" s="118" t="str" cm="1">
        <f t="array" aca="1" ref="I15" ca="1">IF(OR(ISBLANK(I14),I14="N/A"),"",IFERROR(INDEX(INDIRECT(AW14), MATCH(TRUE, EXACT(I14, INDIRECT(AE14)), 0)),0))</f>
        <v/>
      </c>
      <c r="J15" s="118" t="str" cm="1">
        <f t="array" aca="1" ref="J15" ca="1">IF(OR(ISBLANK(J14),J14="N/A"),"",IFERROR(INDEX(INDIRECT(AX14), MATCH(TRUE, EXACT(J14, INDIRECT(AF14)), 0)),0))</f>
        <v/>
      </c>
      <c r="K15" s="118" t="str" cm="1">
        <f t="array" aca="1" ref="K15" ca="1">IF(OR(ISBLANK(K14),K14="N/A"),"",IFERROR(INDEX(INDIRECT(AY14), MATCH(TRUE, EXACT(K14, INDIRECT(AG14)), 0)),0))</f>
        <v/>
      </c>
      <c r="L15" s="118" t="str" cm="1">
        <f t="array" aca="1" ref="L15" ca="1">IF(OR(ISBLANK(L14),L14="N/A"),"",IFERROR(INDEX(INDIRECT(AZ14), MATCH(TRUE, EXACT(L14, INDIRECT(AH14)), 0)),0))</f>
        <v/>
      </c>
      <c r="M15" s="118" t="str" cm="1">
        <f t="array" aca="1" ref="M15" ca="1">IF(OR(ISBLANK(M14),M14="N/A"),"",IFERROR(INDEX(INDIRECT(BA14), MATCH(TRUE, EXACT(M14, INDIRECT(AI14)), 0)),0))</f>
        <v/>
      </c>
      <c r="N15" s="118" t="str" cm="1">
        <f t="array" aca="1" ref="N15" ca="1">IF(OR(ISBLANK(N14),N14="N/A"),"",IFERROR(INDEX(INDIRECT(BB14), MATCH(TRUE, EXACT(N14, INDIRECT(AJ14)), 0)),0))</f>
        <v/>
      </c>
      <c r="O15" s="119" t="str" cm="1">
        <f t="array" aca="1" ref="O15" ca="1">IF(OR(ISBLANK(O14),O14="N/A"),"",IFERROR(INDEX(INDIRECT(BC14), MATCH(TRUE, EXACT(O14, INDIRECT(AK14)), 0)),0))</f>
        <v/>
      </c>
      <c r="P15" s="162" t="str">
        <f>IF(D13="有効なACRO",SUM(G15:O15),IF(D13="アクロタイプを選択","最初にタイプを選択","誤りを修正"))</f>
        <v>最初にタイプを選択</v>
      </c>
      <c r="Q15" s="164" t="str">
        <f>IF(D13="有効なACRO",P15+0.5,IF(D13="アクロタイプを選択","最初にタイプを選択","誤りを修正"))</f>
        <v>最初にタイプを選択</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thickBot="1" x14ac:dyDescent="0.4">
      <c r="B16" s="152"/>
      <c r="C16" s="167"/>
      <c r="D16" s="158"/>
      <c r="E16" s="158"/>
      <c r="F16" s="58" t="s">
        <v>79</v>
      </c>
      <c r="G16" s="120" t="str" cm="1">
        <f t="array" aca="1" ref="G16" ca="1">IF(OR(ISBLANK(G14),G14="N/A"),"",IFERROR(INDEX(INDIRECT(AL14), MATCH(TRUE, EXACT(G14, INDIRECT(AC14)), 0)),""))</f>
        <v/>
      </c>
      <c r="H16" s="121" t="str" cm="1">
        <f t="array" aca="1" ref="H16" ca="1">IF(OR(ISBLANK(H14),H14="N/A"),"",IFERROR(INDEX(INDIRECT(AM14), MATCH(TRUE, EXACT(H14, INDIRECT(AD14)), 0)),""))</f>
        <v/>
      </c>
      <c r="I16" s="121" t="str" cm="1">
        <f t="array" aca="1" ref="I16" ca="1">IF(OR(ISBLANK(I14),I14="N/A"),"",IFERROR(INDEX(INDIRECT(AN14), MATCH(TRUE, EXACT(I14, INDIRECT(AE14)), 0)),""))</f>
        <v/>
      </c>
      <c r="J16" s="121" t="str" cm="1">
        <f t="array" aca="1" ref="J16" ca="1">IF(OR(ISBLANK(J14),J14="N/A"),"",IFERROR(INDEX(INDIRECT(AO14), MATCH(TRUE, EXACT(J14, INDIRECT(AF14)), 0)),""))</f>
        <v/>
      </c>
      <c r="K16" s="121" t="str" cm="1">
        <f t="array" aca="1" ref="K16" ca="1">IF(OR(ISBLANK(K14),K14="N/A"),"",IFERROR(INDEX(INDIRECT(AP14), MATCH(TRUE, EXACT(K14, INDIRECT(AG14)), 0)),""))</f>
        <v/>
      </c>
      <c r="L16" s="121" t="str" cm="1">
        <f t="array" aca="1" ref="L16" ca="1">IF(OR(ISBLANK(L14),L14="N/A"),"",IFERROR(INDEX(INDIRECT(AQ14), MATCH(TRUE, EXACT(L14, INDIRECT(AH14)), 0)),""))</f>
        <v/>
      </c>
      <c r="M16" s="121" t="str" cm="1">
        <f t="array" aca="1" ref="M16" ca="1">IF(OR(ISBLANK(M14),M14="N/A"),"",IFERROR(INDEX(INDIRECT(AR14), MATCH(TRUE, EXACT(M14, INDIRECT(AI14)), 0)),""))</f>
        <v/>
      </c>
      <c r="N16" s="121" t="str" cm="1">
        <f t="array" aca="1" ref="N16" ca="1">IF(OR(ISBLANK(N14),N14="N/A"),"",IFERROR(INDEX(INDIRECT(AS14), MATCH(TRUE, EXACT(N14, INDIRECT(AJ14)), 0)),""))</f>
        <v/>
      </c>
      <c r="O16" s="122" t="str" cm="1">
        <f t="array" aca="1" ref="O16" ca="1">IF(OR(ISBLANK(O14),O14="N/A"),"",IFERROR(INDEX(INDIRECT(AT14), MATCH(TRUE, EXACT(O14, INDIRECT(AK14)), 0)),""))</f>
        <v/>
      </c>
      <c r="P16" s="163"/>
      <c r="Q16" s="165"/>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thickBot="1" x14ac:dyDescent="0.4">
      <c r="B17" s="151">
        <v>4</v>
      </c>
      <c r="C17" s="154" t="s">
        <v>46</v>
      </c>
      <c r="D17" s="157" t="str">
        <f t="shared" ref="D17" si="5">IF(S18=1,"アクロタイプを選択",IF(SUM(T18:AB18)&gt;0,"コードが アクロタイプと一致しません",IF(BL18="no","ポジションは異なるバリエーションでなければなりません",IF(SUM(CF18:CN18)&gt;0,"最小コンポーネントがありません",IF(BM18="no","これらのボーナスを一緒に申告することはできません","有効なACRO")))))</f>
        <v>アクロタイプを選択</v>
      </c>
      <c r="E17" s="157" t="str">
        <f>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21" customHeight="1" x14ac:dyDescent="0.35">
      <c r="B18" s="152"/>
      <c r="C18" s="155"/>
      <c r="D18" s="158"/>
      <c r="E18" s="158"/>
      <c r="F18" s="57" t="s">
        <v>77</v>
      </c>
      <c r="G18" s="45"/>
      <c r="H18" s="46"/>
      <c r="I18" s="46"/>
      <c r="J18" s="46"/>
      <c r="K18" s="46"/>
      <c r="L18" s="46"/>
      <c r="M18" s="46"/>
      <c r="N18" s="46"/>
      <c r="O18" s="47"/>
      <c r="P18" s="160" t="str">
        <f>IF(D17="有効なACRO",CONCATENATE(CO18,"-",G18,IF(H18="","",CONCATENATE("-",H18)),IF(I18="","",CONCATENATE("-",I18)),CONCATENATE("-",J18),IF(K18="","",CONCATENATE("/",K18)),IF(L18="","",CONCATENATE("-",L18)),IF(M18="","",CONCATENATE("-",M18)),IF(N18="","",CONCATENATE("-",N18)),IF(O18="","",CONCATENATE("/",O18))),"")</f>
        <v/>
      </c>
      <c r="Q18" s="161"/>
      <c r="S18" s="48">
        <f>IF(OR(ISBLANK(C17),C17="SELECT TYPE"),1,IF(OR(C17="acro-a",C17="acro-b",C17="acro-c",C17="acro-p"),0))</f>
        <v>1</v>
      </c>
      <c r="T18" s="48" cm="1">
        <f t="array" aca="1" ref="T18" ca="1">IFERROR(_xlfn.XLOOKUP(G18,INDIRECT(AC18),INDIRECT(AC18)),1)</f>
        <v>1</v>
      </c>
      <c r="U18" s="48" cm="1">
        <f t="array" aca="1" ref="U18" ca="1">IFERROR(_xlfn.XLOOKUP(H18,INDIRECT(AD18),INDIRECT(AD18)),1)</f>
        <v>1</v>
      </c>
      <c r="V18" s="48" cm="1">
        <f t="array" aca="1" ref="V18" ca="1">IFERROR(_xlfn.XLOOKUP(I18,INDIRECT(AE18),INDIRECT(AE18)),1)</f>
        <v>1</v>
      </c>
      <c r="W18" s="48" cm="1">
        <f t="array" aca="1" ref="W18" ca="1">IFERROR(_xlfn.XLOOKUP(J18,INDIRECT(AF18),INDIRECT(AF18)),1)</f>
        <v>1</v>
      </c>
      <c r="X18" s="48" cm="1">
        <f t="array" aca="1" ref="X18" ca="1">IFERROR(_xlfn.XLOOKUP(K18,INDIRECT(AG18),INDIRECT(AG18)),1)</f>
        <v>1</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1</v>
      </c>
      <c r="AB18" s="48" cm="1">
        <f t="array" aca="1" ref="AB18" ca="1">IFERROR(_xlfn.XLOOKUP(O18,INDIRECT(AK18),INDIRECT(AK18)),1)</f>
        <v>1</v>
      </c>
      <c r="AC18" s="48" t="b">
        <f>IF($C17="Acro-A","Cons_A",IF($C17="Acro-B","Cons_B",IF($C17="Acro-C","Cons_C",IF($C17="Acro-P","Cons_P"))))</f>
        <v>0</v>
      </c>
      <c r="AD18" s="48" t="b">
        <f>IF($C17="Acro-A","Conn_A",IF($C17="Acro-B","Conn_B",IF($C17="Acro-C","Conn_C",IF($C17="Acro-P","Conn_P"))))</f>
        <v>0</v>
      </c>
      <c r="AE18" s="48" t="b">
        <f>IF($C17="Acro-A","Dir_A",IF($C17="Acro-B","Dir_B",IF($C17="Acro-C","Dir_C",IF($C17="Acro-P","Dir_P"))))</f>
        <v>0</v>
      </c>
      <c r="AF18" s="48" t="b">
        <f>IF($C17="Acro-A","Pos1_A",IF($C17="Acro-B","Pos1_B",IF($C17="Acro-C","Pos1_C",IF($C17="Acro-P","Pos1_P"))))</f>
        <v>0</v>
      </c>
      <c r="AG18" s="48" t="b">
        <f>IF($C17="Acro-A","Pos2_A",IF($C17="Acro-B","Pos2_B",IF($C17="Acro-C","Pos2_C",IF($C17="Acro-P","Pos2_P"))))</f>
        <v>0</v>
      </c>
      <c r="AH18" s="48" t="b">
        <f>IF($C17="Acro-A","RotB_A",IF($C17="Acro-B","RotB_B",IF($C17="Acro-C","RotB_C",IF($C17="Acro-P","RotB_P"))))</f>
        <v>0</v>
      </c>
      <c r="AI18" s="48" t="b">
        <f>IF($C17="Acro-A","Rot_A",IF($C17="Acro-B","Rot_B",IF($C17="Acro-C","Rot_C",IF($C17="Acro-P","Rot_P"))))</f>
        <v>0</v>
      </c>
      <c r="AJ18" s="48" t="b">
        <f>IF($C17="Acro-A","Bon1_A",IF($C17="Acro-B","Bon1_B",IF($C17="Acro-C","Bon1_C",IF($C17="Acro-P","Bon1_P"))))</f>
        <v>0</v>
      </c>
      <c r="AK18" s="48" t="b">
        <f>IF($C17="Acro-A","Bon1_A",IF($C17="Acro-B","Bon1_B",IF($C17="Acro-C","Bon1_C",IF($C17="Acro-P","Bon1_P"))))</f>
        <v>0</v>
      </c>
      <c r="AL18" s="48" t="b">
        <f>IF($C17="Acro-A","ConsNot_A",IF($C17="Acro-B","ConsNot_B",IF($C17="Acro-C","ConsNot_C",IF($C17="Acro-P","ConsNot_P"))))</f>
        <v>0</v>
      </c>
      <c r="AM18" s="48" t="b">
        <f>IF($C17="Acro-A","ConnNot_A",IF($C17="Acro-B","ConnNot_B",IF($C17="Acro-C","ConnNot_C",IF($C17="Acro-P","ConnNot_P"))))</f>
        <v>0</v>
      </c>
      <c r="AN18" s="48" t="b">
        <f>IF($C17="Acro-A","DirNot_A",IF($C17="Acro-B","DirNot_B",IF($C17="Acro-C","DirNot_C",IF($C17="Acro-P","DirNot_P"))))</f>
        <v>0</v>
      </c>
      <c r="AO18" s="48" t="b">
        <f>IF($C17="Acro-A","Pos1Not_A",IF($C17="Acro-B","Pos1Not_B",IF($C17="Acro-C","Pos1Not_C",IF($C17="Acro-P","Pos1Not_P"))))</f>
        <v>0</v>
      </c>
      <c r="AP18" s="48" t="b">
        <f>IF($C17="Acro-A","Pos2Not_A",IF($C17="Acro-B","Pos2Not_B",IF($C17="Acro-C","Pos2Not_C",IF($C17="Acro-P","Pos2Not_P"))))</f>
        <v>0</v>
      </c>
      <c r="AQ18" s="48" t="b">
        <f>IF($C17="Acro-A","RotBNot_A",IF($C17="Acro-B","RotBNot_B",IF($C17="Acro-C","RotBNot_C",IF($C17="Acro-P","RotBNot_P"))))</f>
        <v>0</v>
      </c>
      <c r="AR18" s="48" t="b">
        <f>IF($C17="Acro-A","RotNot_A",IF($C17="Acro-B","RotNot_B",IF($C17="Acro-C","RotNot_C",IF($C17="Acro-P","RotNot_P"))))</f>
        <v>0</v>
      </c>
      <c r="AS18" s="48" t="b">
        <f>IF($C17="Acro-A","Bon1Not_A",IF($C17="Acro-B","Bon1Not_B",IF($C17="Acro-C","Bon1Not_C",IF($C17="Acro-P","Bon1Not_P"))))</f>
        <v>0</v>
      </c>
      <c r="AT18" s="48" t="b">
        <f>IF($C17="Acro-A","Bon1Not_A",IF($C17="Acro-B","Bon1Not_B",IF($C17="Acro-C","Bon1Not_C",IF($C17="Acro-P","Bon1Not_P"))))</f>
        <v>0</v>
      </c>
      <c r="AU18" s="48" t="b">
        <f>IF($C17="Acro-A","ConsDD_A",IF($C17="Acro-B","ConsDD_B",IF($C17="Acro-C","ConsDD_C",IF($C17="Acro-P","ConsDD_P"))))</f>
        <v>0</v>
      </c>
      <c r="AV18" s="48" t="b">
        <f>IF($C17="Acro-A","ConnDD_A",IF($C17="Acro-B","ConnDD_B",IF($C17="Acro-C","ConnDD_C",IF($C17="Acro-P","ConnDD_P"))))</f>
        <v>0</v>
      </c>
      <c r="AW18" s="48" t="b">
        <f>IF($C17="Acro-A","DirDD_A",IF($C17="Acro-B","DirDD_B",IF($C17="Acro-C","DirDD_C",IF($C17="Acro-P","DirDD_P"))))</f>
        <v>0</v>
      </c>
      <c r="AX18" s="48" t="b">
        <f>IF($C17="Acro-A","Pos1DD_A",IF($C17="Acro-B","Pos1DD_B",IF($C17="Acro-C","Pos1DD_C",IF($C17="Acro-P","Pos1DD_P"))))</f>
        <v>0</v>
      </c>
      <c r="AY18" s="48" t="b">
        <f>IF($C17="Acro-A","Pos2DD_A",IF($C17="Acro-B","Pos2DD_B",IF($C17="Acro-C","Pos2DD_C",IF($C17="Acro-P","Pos2DD_P"))))</f>
        <v>0</v>
      </c>
      <c r="AZ18" s="48" t="b">
        <f>IF($C17="Acro-A","RotBDD_A",IF($C17="Acro-B","RotBDD_B",IF($C17="Acro-C","RotBDD_C",IF($C17="Acro-P","RotBDD_P"))))</f>
        <v>0</v>
      </c>
      <c r="BA18" s="48" t="b">
        <f>IF($C17="Acro-A","RotDD_A",IF($C17="Acro-B","RotDD_B",IF($C17="Acro-C","RotDD_C",IF($C17="Acro-P","RotDD_P"))))</f>
        <v>0</v>
      </c>
      <c r="BB18" s="48" t="b">
        <f>IF($C17="Acro-A","Bon1DD_A",IF($C17="Acro-B","Bon1DD_B",IF($C17="Acro-C","Bon1DD_C",IF($C17="Acro-P","Bon1DD_P"))))</f>
        <v>0</v>
      </c>
      <c r="BC18" s="48" t="b">
        <f>IF($C17="Acro-A","Bon1DD_A",IF($C17="Acro-B","Bon1DD_B",IF($C17="Acro-C","Bon1DD_C",IF($C17="Acro-P","Bon1DD_P"))))</f>
        <v>0</v>
      </c>
      <c r="BD18" s="48" t="b">
        <f>IF($C17="Acro-A","Pos1Var_A",IF($C17="Acro-B","Pos1Var_B",IF($C17="Acro-C","Pos1Var_C",IF($C17="Acro-P","Pos1Var_P"))))</f>
        <v>0</v>
      </c>
      <c r="BE18" s="48" t="b">
        <f>IF($C17="Acro-A","Pos2Var_A",IF($C17="Acro-B","Pos2Var_B",IF($C17="Acro-C","Pos2Var_C",IF($C17="Acro-P","Pos2Var_P"))))</f>
        <v>0</v>
      </c>
      <c r="BF18" s="48" t="b">
        <f>IF($C17="Acro-A","Bon1Var_A",IF($C17="Acro-B","Bon1Var_B",IF($C17="Acro-C","Bon1Var_C",IF($C17="Acro-P","Bon1Var_P"))))</f>
        <v>0</v>
      </c>
      <c r="BG18" s="48" t="b">
        <f>IF($C17="Acro-A","Bon1Var_A",IF($C17="Acro-B","Bon1Var_B",IF($C17="Acro-C","Bon1Var_C",IF($C17="Acro-P","Bon1Var_P"))))</f>
        <v>0</v>
      </c>
      <c r="BH18" s="48" cm="1">
        <f t="array" aca="1" ref="BH18" ca="1">IFERROR(INDEX(INDIRECT(BD18),MATCH(TRUE,EXACT(J18,INDIRECT(AF18)),0)),0)</f>
        <v>0</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
      </c>
      <c r="BO18" s="48" t="str">
        <f>IFERROR(IF(_xlfn.XLOOKUP(AD18,Requirements!$B:$B,Requirements!$C:$C)=0,"no","ok"),"")</f>
        <v/>
      </c>
      <c r="BP18" s="48" t="str">
        <f>IFERROR(IF(_xlfn.XLOOKUP(AE18,Requirements!$B:$B,Requirements!$C:$C)=0,"no","ok"),"")</f>
        <v/>
      </c>
      <c r="BQ18" s="48" t="str">
        <f>IFERROR(IF(_xlfn.XLOOKUP(AF18,Requirements!$B:$B,Requirements!$C:$C)=0,"no","ok"),"")</f>
        <v/>
      </c>
      <c r="BR18" s="48" t="str">
        <f>IFERROR(IF(_xlfn.XLOOKUP(AG18,Requirements!$B:$B,Requirements!$C:$C)=0,"no","ok"),"")</f>
        <v/>
      </c>
      <c r="BS18" s="48" t="str">
        <f>IFERROR(IF(_xlfn.XLOOKUP(AH18,Requirements!$B:$B,Requirements!$C:$C)=0,"no","ok"),"")</f>
        <v/>
      </c>
      <c r="BT18" s="48" t="str">
        <f>IFERROR(IF(_xlfn.XLOOKUP(AI18,Requirements!$B:$B,Requirements!$C:$C)=0,"no","ok"),"")</f>
        <v/>
      </c>
      <c r="BU18" s="48" t="str">
        <f>IFERROR(IF(_xlfn.XLOOKUP(AJ18,Requirements!$B:$B,Requirements!$C:$C)=0,"no","ok"),"")</f>
        <v/>
      </c>
      <c r="BV18" s="48" t="str">
        <f>IFERROR(IF(_xlfn.XLOOKUP(AK18,Requirements!$B:$B,Requirements!$C:$C)=0,"no","ok"),"")</f>
        <v/>
      </c>
      <c r="BW18" s="48" t="str">
        <f>IFERROR(IF(_xlfn.XLOOKUP(AC18,Requirements!$B:$B,Requirements!$D:$D)=0,"no","ok"),"")</f>
        <v/>
      </c>
      <c r="BX18" s="48" t="str">
        <f>IFERROR(IF(_xlfn.XLOOKUP(AD18,Requirements!$B:$B,Requirements!$D:$D)=0,"no","ok"),"")</f>
        <v/>
      </c>
      <c r="BY18" s="48" t="str">
        <f>IFERROR(IF(_xlfn.XLOOKUP(AE18,Requirements!$B:$B,Requirements!$D:$D)=0,"no","ok"),"")</f>
        <v/>
      </c>
      <c r="BZ18" s="48" t="str">
        <f>IFERROR(IF(_xlfn.XLOOKUP(AF18,Requirements!$B:$B,Requirements!$D:$D)=0,"no","ok"),"")</f>
        <v/>
      </c>
      <c r="CA18" s="48" t="str">
        <f>IFERROR(IF(_xlfn.XLOOKUP(AG18,Requirements!$B:$B,Requirements!$D:$D)=0,"no","ok"),"")</f>
        <v/>
      </c>
      <c r="CB18" s="48" t="str">
        <f>IFERROR(IF(_xlfn.XLOOKUP(AH18,Requirements!$B:$B,Requirements!$D:$D)=0,"no","ok"),"")</f>
        <v/>
      </c>
      <c r="CC18" s="48" t="str">
        <f>IFERROR(IF(_xlfn.XLOOKUP(AI18,Requirements!$B:$B,Requirements!$D:$D)=0,"no","ok"),"")</f>
        <v/>
      </c>
      <c r="CD18" s="48" t="str">
        <f>IFERROR(IF(_xlfn.XLOOKUP(AJ18,Requirements!$B:$B,Requirements!$D:$D)=0,"no","ok"),"")</f>
        <v/>
      </c>
      <c r="CE18" s="48" t="str">
        <f>IFERROR(IF(_xlfn.XLOOKUP(AK18,Requirements!$B:$B,Requirements!$D:$D)=0,"no","ok"),"")</f>
        <v/>
      </c>
      <c r="CF18" s="48">
        <f t="shared" ref="CF18:CN18" si="6">IF(AND(BW18="ok",ISBLANK(G18)),1,0)</f>
        <v>0</v>
      </c>
      <c r="CG18" s="48">
        <f t="shared" si="6"/>
        <v>0</v>
      </c>
      <c r="CH18" s="48">
        <f t="shared" si="6"/>
        <v>0</v>
      </c>
      <c r="CI18" s="48">
        <f t="shared" si="6"/>
        <v>0</v>
      </c>
      <c r="CJ18" s="48">
        <f t="shared" si="6"/>
        <v>0</v>
      </c>
      <c r="CK18" s="48">
        <f t="shared" si="6"/>
        <v>0</v>
      </c>
      <c r="CL18" s="48">
        <f t="shared" si="6"/>
        <v>0</v>
      </c>
      <c r="CM18" s="48">
        <f t="shared" si="6"/>
        <v>0</v>
      </c>
      <c r="CN18" s="48">
        <f t="shared" si="6"/>
        <v>0</v>
      </c>
      <c r="CO18" s="48" t="str">
        <f>IF(NOT(C17="SELECT TYPE"),RIGHT(C17,1),"")</f>
        <v/>
      </c>
      <c r="CP18" s="48" t="str">
        <f ca="1">IF(BH18=0,"",CONCATENATE(CO18,"&amp;",BH18))</f>
        <v/>
      </c>
      <c r="CQ18" s="48" t="str">
        <f ca="1">IF(BI18=0,"",CONCATENATE(CO18,"&amp;",BI18))</f>
        <v/>
      </c>
      <c r="CR18" s="48" t="str">
        <f ca="1">IF(LEN(CP18)=0,"",COUNTIF($CP$6:$CQ$50,CP18))</f>
        <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t="b">
        <f>IF(CO18="A",IF(OR(CX18&gt;0,CY18&gt;0),1,0),IF(CO18="B",IF(OR(CZ18&gt;0,DA18&gt;0),1,0),IF(CO18="C",IF(CZ18&gt;0,1,0),IF(CO18="P",IF(OR(CX18&gt;0,CY18&gt;0,CZ18&gt;0,DA18&gt;0),1,0)))))</f>
        <v>0</v>
      </c>
      <c r="DC18" s="48" t="str">
        <f>IF(DB18&gt;0,"警告:このアクロは、同じグループ内の別のアクロと「同じ」です","明確なACRO")</f>
        <v>警告:このアクロは、同じグループ内の別のアクロと「同じ」です</v>
      </c>
    </row>
    <row r="19" spans="2:107" ht="16.5" customHeight="1" x14ac:dyDescent="0.35">
      <c r="B19" s="152"/>
      <c r="C19" s="155"/>
      <c r="D19" s="158"/>
      <c r="E19" s="158"/>
      <c r="F19" s="57" t="s">
        <v>78</v>
      </c>
      <c r="G19" s="117" t="str" cm="1">
        <f t="array" aca="1" ref="G19" ca="1">IF(OR(ISBLANK(G18),G18="N/A"),"",IFERROR(INDEX(INDIRECT(AU18), MATCH(TRUE, EXACT(G18, INDIRECT(AC18)), 0)),0))</f>
        <v/>
      </c>
      <c r="H19" s="118" t="str" cm="1">
        <f t="array" aca="1" ref="H19" ca="1">IF(OR(ISBLANK(H18),H18="N/A"),"",IFERROR(INDEX(INDIRECT(AV18), MATCH(TRUE, EXACT(H18, INDIRECT(AD18)), 0)),0))</f>
        <v/>
      </c>
      <c r="I19" s="118" t="str" cm="1">
        <f t="array" aca="1" ref="I19" ca="1">IF(OR(ISBLANK(I18),I18="N/A"),"",IFERROR(INDEX(INDIRECT(AW18), MATCH(TRUE, EXACT(I18, INDIRECT(AE18)), 0)),0))</f>
        <v/>
      </c>
      <c r="J19" s="118" t="str" cm="1">
        <f t="array" aca="1" ref="J19" ca="1">IF(OR(ISBLANK(J18),J18="N/A"),"",IFERROR(INDEX(INDIRECT(AX18), MATCH(TRUE, EXACT(J18, INDIRECT(AF18)), 0)),0))</f>
        <v/>
      </c>
      <c r="K19" s="118" t="str" cm="1">
        <f t="array" aca="1" ref="K19" ca="1">IF(OR(ISBLANK(K18),K18="N/A"),"",IFERROR(INDEX(INDIRECT(AY18), MATCH(TRUE, EXACT(K18, INDIRECT(AG18)), 0)),0))</f>
        <v/>
      </c>
      <c r="L19" s="118" t="str" cm="1">
        <f t="array" aca="1" ref="L19" ca="1">IF(OR(ISBLANK(L18),L18="N/A"),"",IFERROR(INDEX(INDIRECT(AZ18), MATCH(TRUE, EXACT(L18, INDIRECT(AH18)), 0)),0))</f>
        <v/>
      </c>
      <c r="M19" s="118" t="str" cm="1">
        <f t="array" aca="1" ref="M19" ca="1">IF(OR(ISBLANK(M18),M18="N/A"),"",IFERROR(INDEX(INDIRECT(BA18), MATCH(TRUE, EXACT(M18, INDIRECT(AI18)), 0)),0))</f>
        <v/>
      </c>
      <c r="N19" s="118" t="str" cm="1">
        <f t="array" aca="1" ref="N19" ca="1">IF(OR(ISBLANK(N18),N18="N/A"),"",IFERROR(INDEX(INDIRECT(BB18), MATCH(TRUE, EXACT(N18, INDIRECT(AJ18)), 0)),0))</f>
        <v/>
      </c>
      <c r="O19" s="119" t="str" cm="1">
        <f t="array" aca="1" ref="O19" ca="1">IF(OR(ISBLANK(O18),O18="N/A"),"",IFERROR(INDEX(INDIRECT(BC18), MATCH(TRUE, EXACT(O18, INDIRECT(AK18)), 0)),0))</f>
        <v/>
      </c>
      <c r="P19" s="162" t="str">
        <f>IF(D17="有効なACRO",SUM(G19:O19),IF(D17="アクロタイプを選択","最初にタイプを選択","誤りを修正"))</f>
        <v>最初にタイプを選択</v>
      </c>
      <c r="Q19" s="164" t="str">
        <f>IF(D17="有効なACRO",P19+0.5,IF(D17="アクロタイプを選択","最初にタイプを選択","誤りを修正"))</f>
        <v>最初にタイプを選択</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thickBot="1" x14ac:dyDescent="0.4">
      <c r="B20" s="152"/>
      <c r="C20" s="156"/>
      <c r="D20" s="158"/>
      <c r="E20" s="158"/>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63"/>
      <c r="Q20" s="165"/>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thickBot="1" x14ac:dyDescent="0.4">
      <c r="B21" s="151">
        <v>5</v>
      </c>
      <c r="C21" s="154" t="s">
        <v>46</v>
      </c>
      <c r="D21" s="157" t="str">
        <f t="shared" ref="D21" si="7">IF(S22=1,"アクロタイプを選択",IF(SUM(T22:AB22)&gt;0,"コードが アクロタイプと一致しません",IF(BL22="no","ポジションは異なるバリエーションでなければなりません",IF(SUM(CF22:CN22)&gt;0,"最小コンポーネントがありません",IF(BM22="no","これらのボーナスを一緒に申告することはできません","有効なACRO")))))</f>
        <v>アクロタイプを選択</v>
      </c>
      <c r="E21" s="157" t="str">
        <f>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21" customHeight="1" x14ac:dyDescent="0.35">
      <c r="B22" s="152"/>
      <c r="C22" s="155"/>
      <c r="D22" s="158"/>
      <c r="E22" s="158"/>
      <c r="F22" s="57" t="s">
        <v>77</v>
      </c>
      <c r="G22" s="45"/>
      <c r="H22" s="46"/>
      <c r="I22" s="46"/>
      <c r="J22" s="46"/>
      <c r="K22" s="46"/>
      <c r="L22" s="46"/>
      <c r="M22" s="46"/>
      <c r="N22" s="46"/>
      <c r="O22" s="47"/>
      <c r="P22" s="160" t="str">
        <f>IF(D21="有効なACRO",CONCATENATE(CO22,"-",G22,IF(H22="","",CONCATENATE("-",H22)),IF(I22="","",CONCATENATE("-",I22)),CONCATENATE("-",J22),IF(K22="","",CONCATENATE("/",K22)),IF(L22="","",CONCATENATE("-",L22)),IF(M22="","",CONCATENATE("-",M22)),IF(N22="","",CONCATENATE("-",N22)),IF(O22="","",CONCATENATE("/",O22))),"")</f>
        <v/>
      </c>
      <c r="Q22" s="161"/>
      <c r="S22" s="48">
        <f>IF(OR(ISBLANK(C21),C21="SELECT TYPE"),1,IF(OR(C21="acro-a",C21="acro-b",C21="acro-c",C21="acro-p"),0))</f>
        <v>1</v>
      </c>
      <c r="T22" s="48" cm="1">
        <f t="array" aca="1" ref="T22" ca="1">IFERROR(_xlfn.XLOOKUP(G22,INDIRECT(AC22),INDIRECT(AC22)),1)</f>
        <v>1</v>
      </c>
      <c r="U22" s="48" cm="1">
        <f t="array" aca="1" ref="U22" ca="1">IFERROR(_xlfn.XLOOKUP(H22,INDIRECT(AD22),INDIRECT(AD22)),1)</f>
        <v>1</v>
      </c>
      <c r="V22" s="48" cm="1">
        <f t="array" aca="1" ref="V22" ca="1">IFERROR(_xlfn.XLOOKUP(I22,INDIRECT(AE22),INDIRECT(AE22)),1)</f>
        <v>1</v>
      </c>
      <c r="W22" s="48" cm="1">
        <f t="array" aca="1" ref="W22" ca="1">IFERROR(_xlfn.XLOOKUP(J22,INDIRECT(AF22),INDIRECT(AF22)),1)</f>
        <v>1</v>
      </c>
      <c r="X22" s="48" cm="1">
        <f t="array" aca="1" ref="X22" ca="1">IFERROR(_xlfn.XLOOKUP(K22,INDIRECT(AG22),INDIRECT(AG22)),1)</f>
        <v>1</v>
      </c>
      <c r="Y22" s="48" cm="1">
        <f t="array" aca="1" ref="Y22" ca="1">IFERROR(_xlfn.XLOOKUP(L22,INDIRECT(AH22),INDIRECT(AH22)),1)</f>
        <v>1</v>
      </c>
      <c r="Z22" s="48" cm="1">
        <f t="array" aca="1" ref="Z22" ca="1">IFERROR(_xlfn.XLOOKUP(M22,INDIRECT(AI22),INDIRECT(AI22)),1)</f>
        <v>1</v>
      </c>
      <c r="AA22" s="48" cm="1">
        <f t="array" aca="1" ref="AA22" ca="1">IFERROR(_xlfn.XLOOKUP(N22,INDIRECT(AJ22),INDIRECT(AJ22)),1)</f>
        <v>1</v>
      </c>
      <c r="AB22" s="48" cm="1">
        <f t="array" aca="1" ref="AB22" ca="1">IFERROR(_xlfn.XLOOKUP(O22,INDIRECT(AK22),INDIRECT(AK22)),1)</f>
        <v>1</v>
      </c>
      <c r="AC22" s="48" t="b">
        <f>IF($C21="Acro-A","Cons_A",IF($C21="Acro-B","Cons_B",IF($C21="Acro-C","Cons_C",IF($C21="Acro-P","Cons_P"))))</f>
        <v>0</v>
      </c>
      <c r="AD22" s="48" t="b">
        <f>IF($C21="Acro-A","Conn_A",IF($C21="Acro-B","Conn_B",IF($C21="Acro-C","Conn_C",IF($C21="Acro-P","Conn_P"))))</f>
        <v>0</v>
      </c>
      <c r="AE22" s="48" t="b">
        <f>IF($C21="Acro-A","Dir_A",IF($C21="Acro-B","Dir_B",IF($C21="Acro-C","Dir_C",IF($C21="Acro-P","Dir_P"))))</f>
        <v>0</v>
      </c>
      <c r="AF22" s="48" t="b">
        <f>IF($C21="Acro-A","Pos1_A",IF($C21="Acro-B","Pos1_B",IF($C21="Acro-C","Pos1_C",IF($C21="Acro-P","Pos1_P"))))</f>
        <v>0</v>
      </c>
      <c r="AG22" s="48" t="b">
        <f>IF($C21="Acro-A","Pos2_A",IF($C21="Acro-B","Pos2_B",IF($C21="Acro-C","Pos2_C",IF($C21="Acro-P","Pos2_P"))))</f>
        <v>0</v>
      </c>
      <c r="AH22" s="48" t="b">
        <f>IF($C21="Acro-A","RotB_A",IF($C21="Acro-B","RotB_B",IF($C21="Acro-C","RotB_C",IF($C21="Acro-P","RotB_P"))))</f>
        <v>0</v>
      </c>
      <c r="AI22" s="48" t="b">
        <f>IF($C21="Acro-A","Rot_A",IF($C21="Acro-B","Rot_B",IF($C21="Acro-C","Rot_C",IF($C21="Acro-P","Rot_P"))))</f>
        <v>0</v>
      </c>
      <c r="AJ22" s="48" t="b">
        <f>IF($C21="Acro-A","Bon1_A",IF($C21="Acro-B","Bon1_B",IF($C21="Acro-C","Bon1_C",IF($C21="Acro-P","Bon1_P"))))</f>
        <v>0</v>
      </c>
      <c r="AK22" s="48" t="b">
        <f>IF($C21="Acro-A","Bon1_A",IF($C21="Acro-B","Bon1_B",IF($C21="Acro-C","Bon1_C",IF($C21="Acro-P","Bon1_P"))))</f>
        <v>0</v>
      </c>
      <c r="AL22" s="48" t="b">
        <f>IF($C21="Acro-A","ConsNot_A",IF($C21="Acro-B","ConsNot_B",IF($C21="Acro-C","ConsNot_C",IF($C21="Acro-P","ConsNot_P"))))</f>
        <v>0</v>
      </c>
      <c r="AM22" s="48" t="b">
        <f>IF($C21="Acro-A","ConnNot_A",IF($C21="Acro-B","ConnNot_B",IF($C21="Acro-C","ConnNot_C",IF($C21="Acro-P","ConnNot_P"))))</f>
        <v>0</v>
      </c>
      <c r="AN22" s="48" t="b">
        <f>IF($C21="Acro-A","DirNot_A",IF($C21="Acro-B","DirNot_B",IF($C21="Acro-C","DirNot_C",IF($C21="Acro-P","DirNot_P"))))</f>
        <v>0</v>
      </c>
      <c r="AO22" s="48" t="b">
        <f>IF($C21="Acro-A","Pos1Not_A",IF($C21="Acro-B","Pos1Not_B",IF($C21="Acro-C","Pos1Not_C",IF($C21="Acro-P","Pos1Not_P"))))</f>
        <v>0</v>
      </c>
      <c r="AP22" s="48" t="b">
        <f>IF($C21="Acro-A","Pos2Not_A",IF($C21="Acro-B","Pos2Not_B",IF($C21="Acro-C","Pos2Not_C",IF($C21="Acro-P","Pos2Not_P"))))</f>
        <v>0</v>
      </c>
      <c r="AQ22" s="48" t="b">
        <f>IF($C21="Acro-A","RotBNot_A",IF($C21="Acro-B","RotBNot_B",IF($C21="Acro-C","RotBNot_C",IF($C21="Acro-P","RotBNot_P"))))</f>
        <v>0</v>
      </c>
      <c r="AR22" s="48" t="b">
        <f>IF($C21="Acro-A","RotNot_A",IF($C21="Acro-B","RotNot_B",IF($C21="Acro-C","RotNot_C",IF($C21="Acro-P","RotNot_P"))))</f>
        <v>0</v>
      </c>
      <c r="AS22" s="48" t="b">
        <f>IF($C21="Acro-A","Bon1Not_A",IF($C21="Acro-B","Bon1Not_B",IF($C21="Acro-C","Bon1Not_C",IF($C21="Acro-P","Bon1Not_P"))))</f>
        <v>0</v>
      </c>
      <c r="AT22" s="48" t="b">
        <f>IF($C21="Acro-A","Bon1Not_A",IF($C21="Acro-B","Bon1Not_B",IF($C21="Acro-C","Bon1Not_C",IF($C21="Acro-P","Bon1Not_P"))))</f>
        <v>0</v>
      </c>
      <c r="AU22" s="48" t="b">
        <f>IF($C21="Acro-A","ConsDD_A",IF($C21="Acro-B","ConsDD_B",IF($C21="Acro-C","ConsDD_C",IF($C21="Acro-P","ConsDD_P"))))</f>
        <v>0</v>
      </c>
      <c r="AV22" s="48" t="b">
        <f>IF($C21="Acro-A","ConnDD_A",IF($C21="Acro-B","ConnDD_B",IF($C21="Acro-C","ConnDD_C",IF($C21="Acro-P","ConnDD_P"))))</f>
        <v>0</v>
      </c>
      <c r="AW22" s="48" t="b">
        <f>IF($C21="Acro-A","DirDD_A",IF($C21="Acro-B","DirDD_B",IF($C21="Acro-C","DirDD_C",IF($C21="Acro-P","DirDD_P"))))</f>
        <v>0</v>
      </c>
      <c r="AX22" s="48" t="b">
        <f>IF($C21="Acro-A","Pos1DD_A",IF($C21="Acro-B","Pos1DD_B",IF($C21="Acro-C","Pos1DD_C",IF($C21="Acro-P","Pos1DD_P"))))</f>
        <v>0</v>
      </c>
      <c r="AY22" s="48" t="b">
        <f>IF($C21="Acro-A","Pos2DD_A",IF($C21="Acro-B","Pos2DD_B",IF($C21="Acro-C","Pos2DD_C",IF($C21="Acro-P","Pos2DD_P"))))</f>
        <v>0</v>
      </c>
      <c r="AZ22" s="48" t="b">
        <f>IF($C21="Acro-A","RotBDD_A",IF($C21="Acro-B","RotBDD_B",IF($C21="Acro-C","RotBDD_C",IF($C21="Acro-P","RotBDD_P"))))</f>
        <v>0</v>
      </c>
      <c r="BA22" s="48" t="b">
        <f>IF($C21="Acro-A","RotDD_A",IF($C21="Acro-B","RotDD_B",IF($C21="Acro-C","RotDD_C",IF($C21="Acro-P","RotDD_P"))))</f>
        <v>0</v>
      </c>
      <c r="BB22" s="48" t="b">
        <f>IF($C21="Acro-A","Bon1DD_A",IF($C21="Acro-B","Bon1DD_B",IF($C21="Acro-C","Bon1DD_C",IF($C21="Acro-P","Bon1DD_P"))))</f>
        <v>0</v>
      </c>
      <c r="BC22" s="48" t="b">
        <f>IF($C21="Acro-A","Bon1DD_A",IF($C21="Acro-B","Bon1DD_B",IF($C21="Acro-C","Bon1DD_C",IF($C21="Acro-P","Bon1DD_P"))))</f>
        <v>0</v>
      </c>
      <c r="BD22" s="48" t="b">
        <f>IF($C21="Acro-A","Pos1Var_A",IF($C21="Acro-B","Pos1Var_B",IF($C21="Acro-C","Pos1Var_C",IF($C21="Acro-P","Pos1Var_P"))))</f>
        <v>0</v>
      </c>
      <c r="BE22" s="48" t="b">
        <f>IF($C21="Acro-A","Pos2Var_A",IF($C21="Acro-B","Pos2Var_B",IF($C21="Acro-C","Pos2Var_C",IF($C21="Acro-P","Pos2Var_P"))))</f>
        <v>0</v>
      </c>
      <c r="BF22" s="48" t="b">
        <f>IF($C21="Acro-A","Bon1Var_A",IF($C21="Acro-B","Bon1Var_B",IF($C21="Acro-C","Bon1Var_C",IF($C21="Acro-P","Bon1Var_P"))))</f>
        <v>0</v>
      </c>
      <c r="BG22" s="48" t="b">
        <f>IF($C21="Acro-A","Bon1Var_A",IF($C21="Acro-B","Bon1Var_B",IF($C21="Acro-C","Bon1Var_C",IF($C21="Acro-P","Bon1Var_P"))))</f>
        <v>0</v>
      </c>
      <c r="BH22" s="48" cm="1">
        <f t="array" aca="1" ref="BH22" ca="1">IFERROR(INDEX(INDIRECT(BD22),MATCH(TRUE,EXACT(J22,INDIRECT(AF22)),0)),0)</f>
        <v>0</v>
      </c>
      <c r="BI22" s="48" cm="1">
        <f t="array" aca="1" ref="BI22" ca="1">IFERROR(INDEX(INDIRECT(BE22),MATCH(TRUE,EXACT(K22,INDIRECT(AG22)),0)),0)</f>
        <v>0</v>
      </c>
      <c r="BJ22" s="48" cm="1">
        <f t="array" aca="1" ref="BJ22" ca="1">IFERROR(INDEX(INDIRECT(BF22),MATCH(TRUE,EXACT(N22,INDIRECT(AJ22)),0)),0)</f>
        <v>0</v>
      </c>
      <c r="BK22" s="48" cm="1">
        <f t="array" aca="1" ref="BK22" ca="1">IFERROR(INDEX(INDIRECT(BG22),MATCH(TRUE,EXACT(O22,INDIRECT(AK22)),0)),0)</f>
        <v>0</v>
      </c>
      <c r="BL22" s="48" t="str">
        <f ca="1">IF(BH22=0,"ok",IF(BH22=BI22,"no","ok"))</f>
        <v>ok</v>
      </c>
      <c r="BM22" s="48" t="str">
        <f ca="1">IF(BJ22=0,"ok",IF(BJ22=BK22,"no","ok"))</f>
        <v>ok</v>
      </c>
      <c r="BN22" s="48" t="str">
        <f>IFERROR(IF(_xlfn.XLOOKUP(AC22,Requirements!$B:$B,Requirements!$C:$C)=0,"no","ok"),"")</f>
        <v/>
      </c>
      <c r="BO22" s="48" t="str">
        <f>IFERROR(IF(_xlfn.XLOOKUP(AD22,Requirements!$B:$B,Requirements!$C:$C)=0,"no","ok"),"")</f>
        <v/>
      </c>
      <c r="BP22" s="48" t="str">
        <f>IFERROR(IF(_xlfn.XLOOKUP(AE22,Requirements!$B:$B,Requirements!$C:$C)=0,"no","ok"),"")</f>
        <v/>
      </c>
      <c r="BQ22" s="48" t="str">
        <f>IFERROR(IF(_xlfn.XLOOKUP(AF22,Requirements!$B:$B,Requirements!$C:$C)=0,"no","ok"),"")</f>
        <v/>
      </c>
      <c r="BR22" s="48" t="str">
        <f>IFERROR(IF(_xlfn.XLOOKUP(AG22,Requirements!$B:$B,Requirements!$C:$C)=0,"no","ok"),"")</f>
        <v/>
      </c>
      <c r="BS22" s="48" t="str">
        <f>IFERROR(IF(_xlfn.XLOOKUP(AH22,Requirements!$B:$B,Requirements!$C:$C)=0,"no","ok"),"")</f>
        <v/>
      </c>
      <c r="BT22" s="48" t="str">
        <f>IFERROR(IF(_xlfn.XLOOKUP(AI22,Requirements!$B:$B,Requirements!$C:$C)=0,"no","ok"),"")</f>
        <v/>
      </c>
      <c r="BU22" s="48" t="str">
        <f>IFERROR(IF(_xlfn.XLOOKUP(AJ22,Requirements!$B:$B,Requirements!$C:$C)=0,"no","ok"),"")</f>
        <v/>
      </c>
      <c r="BV22" s="48" t="str">
        <f>IFERROR(IF(_xlfn.XLOOKUP(AK22,Requirements!$B:$B,Requirements!$C:$C)=0,"no","ok"),"")</f>
        <v/>
      </c>
      <c r="BW22" s="48" t="str">
        <f>IFERROR(IF(_xlfn.XLOOKUP(AC22,Requirements!$B:$B,Requirements!$D:$D)=0,"no","ok"),"")</f>
        <v/>
      </c>
      <c r="BX22" s="48" t="str">
        <f>IFERROR(IF(_xlfn.XLOOKUP(AD22,Requirements!$B:$B,Requirements!$D:$D)=0,"no","ok"),"")</f>
        <v/>
      </c>
      <c r="BY22" s="48" t="str">
        <f>IFERROR(IF(_xlfn.XLOOKUP(AE22,Requirements!$B:$B,Requirements!$D:$D)=0,"no","ok"),"")</f>
        <v/>
      </c>
      <c r="BZ22" s="48" t="str">
        <f>IFERROR(IF(_xlfn.XLOOKUP(AF22,Requirements!$B:$B,Requirements!$D:$D)=0,"no","ok"),"")</f>
        <v/>
      </c>
      <c r="CA22" s="48" t="str">
        <f>IFERROR(IF(_xlfn.XLOOKUP(AG22,Requirements!$B:$B,Requirements!$D:$D)=0,"no","ok"),"")</f>
        <v/>
      </c>
      <c r="CB22" s="48" t="str">
        <f>IFERROR(IF(_xlfn.XLOOKUP(AH22,Requirements!$B:$B,Requirements!$D:$D)=0,"no","ok"),"")</f>
        <v/>
      </c>
      <c r="CC22" s="48" t="str">
        <f>IFERROR(IF(_xlfn.XLOOKUP(AI22,Requirements!$B:$B,Requirements!$D:$D)=0,"no","ok"),"")</f>
        <v/>
      </c>
      <c r="CD22" s="48" t="str">
        <f>IFERROR(IF(_xlfn.XLOOKUP(AJ22,Requirements!$B:$B,Requirements!$D:$D)=0,"no","ok"),"")</f>
        <v/>
      </c>
      <c r="CE22" s="48" t="str">
        <f>IFERROR(IF(_xlfn.XLOOKUP(AK22,Requirements!$B:$B,Requirements!$D:$D)=0,"no","ok"),"")</f>
        <v/>
      </c>
      <c r="CF22" s="48">
        <f t="shared" ref="CF22:CN22" si="8">IF(AND(BW22="ok",ISBLANK(G22)),1,0)</f>
        <v>0</v>
      </c>
      <c r="CG22" s="48">
        <f t="shared" si="8"/>
        <v>0</v>
      </c>
      <c r="CH22" s="48">
        <f t="shared" si="8"/>
        <v>0</v>
      </c>
      <c r="CI22" s="48">
        <f t="shared" si="8"/>
        <v>0</v>
      </c>
      <c r="CJ22" s="48">
        <f t="shared" si="8"/>
        <v>0</v>
      </c>
      <c r="CK22" s="48">
        <f t="shared" si="8"/>
        <v>0</v>
      </c>
      <c r="CL22" s="48">
        <f t="shared" si="8"/>
        <v>0</v>
      </c>
      <c r="CM22" s="48">
        <f t="shared" si="8"/>
        <v>0</v>
      </c>
      <c r="CN22" s="48">
        <f t="shared" si="8"/>
        <v>0</v>
      </c>
      <c r="CO22" s="48" t="str">
        <f>IF(NOT(C21="SELECT TYPE"),RIGHT(C21,1),"")</f>
        <v/>
      </c>
      <c r="CP22" s="48" t="str">
        <f ca="1">IF(BH22=0,"",CONCATENATE(CO22,"&amp;",BH22))</f>
        <v/>
      </c>
      <c r="CQ22" s="48" t="str">
        <f ca="1">IF(BI22=0,"",CONCATENATE(CO22,"&amp;",BI22))</f>
        <v/>
      </c>
      <c r="CR22" s="48" t="str">
        <f ca="1">IF(LEN(CP22)=0,"",COUNTIF($CP$6:$CQ$50,CP22))</f>
        <v/>
      </c>
      <c r="CS22" s="48" t="str">
        <f ca="1">IF(LEN(CQ22)=0,"",COUNTIF($CP$6:$CQ$50,CQ22))</f>
        <v/>
      </c>
      <c r="CT22" s="48" t="str">
        <f ca="1">IF(T22&lt;=1,"",CONCATENATE(CO22,"&amp;",T22))</f>
        <v/>
      </c>
      <c r="CU22" s="48" t="str">
        <f ca="1">IF(LEN(CT22)=0,"",COUNTIF($CT$6:$CT$50,CT22))</f>
        <v/>
      </c>
      <c r="CV22" s="48" t="str">
        <f ca="1">IF(U22&lt;=1,"",CONCATENATE(CO22,"&amp;",U22))</f>
        <v/>
      </c>
      <c r="CW22" s="48" t="str">
        <f ca="1">IF(LEN(CV22)=0,"",COUNTIF($CV$6:$CV$50,CV22))</f>
        <v/>
      </c>
      <c r="CX22" s="48">
        <f ca="1">IF(LEN(CR22)=0,0,IF(CR22&gt;1,1,0))</f>
        <v>0</v>
      </c>
      <c r="CY22" s="48">
        <f ca="1">IF(LEN(CS22)=0,0,IF(CS22&gt;1,1,0))</f>
        <v>0</v>
      </c>
      <c r="CZ22" s="48">
        <f ca="1">IF(LEN(CU22)=0,0,IF(CU22&gt;1,1,0))</f>
        <v>0</v>
      </c>
      <c r="DA22" s="48">
        <f ca="1">IF(LEN(CW22)=0,0,IF(CW22&gt;1,1,0))</f>
        <v>0</v>
      </c>
      <c r="DB22" s="48" t="b">
        <f>IF(CO22="A",IF(OR(CX22&gt;0,CY22&gt;0),1,0),IF(CO22="B",IF(OR(CZ22&gt;0,DA22&gt;0),1,0),IF(CO22="C",IF(CZ22&gt;0,1,0),IF(CO22="P",IF(OR(CX22&gt;0,CY22&gt;0,CZ22&gt;0,DA22&gt;0),1,0)))))</f>
        <v>0</v>
      </c>
      <c r="DC22" s="48" t="str">
        <f>IF(DB22&gt;0,"警告:このアクロは、同じグループ内の別のアクロと「同じ」です","明確なアクロ")</f>
        <v>警告:このアクロは、同じグループ内の別のアクロと「同じ」です</v>
      </c>
    </row>
    <row r="23" spans="2:107" ht="16.5" customHeight="1" x14ac:dyDescent="0.35">
      <c r="B23" s="152"/>
      <c r="C23" s="155"/>
      <c r="D23" s="158"/>
      <c r="E23" s="158"/>
      <c r="F23" s="57" t="s">
        <v>78</v>
      </c>
      <c r="G23" s="117" t="str" cm="1">
        <f t="array" aca="1" ref="G23" ca="1">IF(OR(ISBLANK(G22),G22="N/A"),"",IFERROR(INDEX(INDIRECT(AU22), MATCH(TRUE, EXACT(G22, INDIRECT(AC22)), 0)),0))</f>
        <v/>
      </c>
      <c r="H23" s="118" t="str" cm="1">
        <f t="array" aca="1" ref="H23" ca="1">IF(OR(ISBLANK(H22),H22="N/A"),"",IFERROR(INDEX(INDIRECT(AV22), MATCH(TRUE, EXACT(H22, INDIRECT(AD22)), 0)),0))</f>
        <v/>
      </c>
      <c r="I23" s="118" t="str" cm="1">
        <f t="array" aca="1" ref="I23" ca="1">IF(OR(ISBLANK(I22),I22="N/A"),"",IFERROR(INDEX(INDIRECT(AW22), MATCH(TRUE, EXACT(I22, INDIRECT(AE22)), 0)),0))</f>
        <v/>
      </c>
      <c r="J23" s="118" t="str" cm="1">
        <f t="array" aca="1" ref="J23" ca="1">IF(OR(ISBLANK(J22),J22="N/A"),"",IFERROR(INDEX(INDIRECT(AX22), MATCH(TRUE, EXACT(J22, INDIRECT(AF22)), 0)),0))</f>
        <v/>
      </c>
      <c r="K23" s="118" t="str" cm="1">
        <f t="array" aca="1" ref="K23" ca="1">IF(OR(ISBLANK(K22),K22="N/A"),"",IFERROR(INDEX(INDIRECT(AY22), MATCH(TRUE, EXACT(K22, INDIRECT(AG22)), 0)),0))</f>
        <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62" t="str">
        <f>IF(D21="有効なACRO",SUM(G23:O23),IF(D21="アクロタイプを選択","最初にタイプを選択","誤りを修正"))</f>
        <v>最初にタイプを選択</v>
      </c>
      <c r="Q23" s="164" t="str">
        <f>IF(D21="有効なACRO",P23+0.5,IF(D21="アクロタイプを選択","最初にタイプを選択","誤りを修正"))</f>
        <v>最初にタイプを選択</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thickBot="1" x14ac:dyDescent="0.4">
      <c r="B24" s="152"/>
      <c r="C24" s="156"/>
      <c r="D24" s="158"/>
      <c r="E24" s="158"/>
      <c r="F24" s="58" t="s">
        <v>79</v>
      </c>
      <c r="G24" s="120" t="str" cm="1">
        <f t="array" aca="1" ref="G24" ca="1">IF(OR(ISBLANK(G22),G22="N/A"),"",IFERROR(INDEX(INDIRECT(AL22), MATCH(TRUE, EXACT(G22, INDIRECT(AC22)), 0)),""))</f>
        <v/>
      </c>
      <c r="H24" s="121" t="str" cm="1">
        <f t="array" aca="1" ref="H24" ca="1">IF(OR(ISBLANK(H22),H22="N/A"),"",IFERROR(INDEX(INDIRECT(AM22), MATCH(TRUE, EXACT(H22, INDIRECT(AD22)), 0)),""))</f>
        <v/>
      </c>
      <c r="I24" s="121" t="str" cm="1">
        <f t="array" aca="1" ref="I24" ca="1">IF(OR(ISBLANK(I22),I22="N/A"),"",IFERROR(INDEX(INDIRECT(AN22), MATCH(TRUE, EXACT(I22, INDIRECT(AE22)), 0)),""))</f>
        <v/>
      </c>
      <c r="J24" s="121" t="str" cm="1">
        <f t="array" aca="1" ref="J24" ca="1">IF(OR(ISBLANK(J22),J22="N/A"),"",IFERROR(INDEX(INDIRECT(AO22), MATCH(TRUE, EXACT(J22, INDIRECT(AF22)), 0)),""))</f>
        <v/>
      </c>
      <c r="K24" s="121" t="str" cm="1">
        <f t="array" aca="1" ref="K24" ca="1">IF(OR(ISBLANK(K22),K22="N/A"),"",IFERROR(INDEX(INDIRECT(AP22), MATCH(TRUE, EXACT(K22, INDIRECT(AG22)), 0)),""))</f>
        <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63"/>
      <c r="Q24" s="165"/>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thickBot="1" x14ac:dyDescent="0.4">
      <c r="B25" s="151">
        <v>6</v>
      </c>
      <c r="C25" s="154" t="s">
        <v>46</v>
      </c>
      <c r="D25" s="157" t="str">
        <f t="shared" ref="D25" si="9">IF(S26=1,"アクロタイプを選択",IF(SUM(T26:AB26)&gt;0,"コードが アクロタイプと一致しません",IF(BL26="no","ポジションは異なるバリエーションでなければなりません",IF(SUM(CF26:CN26)&gt;0,"最小コンポーネントがありません",IF(BM26="no","これらのボーナスを一緒に申告することはできません","有効なACRO")))))</f>
        <v>アクロタイプを選択</v>
      </c>
      <c r="E25" s="157" t="str">
        <f>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21" customHeight="1" x14ac:dyDescent="0.35">
      <c r="B26" s="152"/>
      <c r="C26" s="155"/>
      <c r="D26" s="158"/>
      <c r="E26" s="158"/>
      <c r="F26" s="57" t="s">
        <v>77</v>
      </c>
      <c r="G26" s="45"/>
      <c r="H26" s="46"/>
      <c r="I26" s="46"/>
      <c r="J26" s="46"/>
      <c r="K26" s="46"/>
      <c r="L26" s="46"/>
      <c r="M26" s="46"/>
      <c r="N26" s="46"/>
      <c r="O26" s="47"/>
      <c r="P26" s="160" t="str">
        <f>IF(D25="有効なACRO",CONCATENATE(CO26,"-",G26,IF(H26="","",CONCATENATE("-",H26)),IF(I26="","",CONCATENATE("-",I26)),CONCATENATE("-",J26),IF(K26="","",CONCATENATE("/",K26)),IF(L26="","",CONCATENATE("-",L26)),IF(M26="","",CONCATENATE("-",M26)),IF(N26="","",CONCATENATE("-",N26)),IF(O26="","",CONCATENATE("/",O26))),"")</f>
        <v/>
      </c>
      <c r="Q26" s="161"/>
      <c r="S26" s="48">
        <f>IF(OR(ISBLANK(C25),C25="SELECT TYPE"),1,IF(OR(C25="acro-a",C25="acro-b",C25="acro-c",C25="acro-p"),0))</f>
        <v>1</v>
      </c>
      <c r="T26" s="48" cm="1">
        <f t="array" aca="1" ref="T26" ca="1">IFERROR(_xlfn.XLOOKUP(G26,INDIRECT(AC26),INDIRECT(AC26)),1)</f>
        <v>1</v>
      </c>
      <c r="U26" s="48" cm="1">
        <f t="array" aca="1" ref="U26" ca="1">IFERROR(_xlfn.XLOOKUP(H26,INDIRECT(AD26),INDIRECT(AD26)),1)</f>
        <v>1</v>
      </c>
      <c r="V26" s="48" cm="1">
        <f t="array" aca="1" ref="V26" ca="1">IFERROR(_xlfn.XLOOKUP(I26,INDIRECT(AE26),INDIRECT(AE26)),1)</f>
        <v>1</v>
      </c>
      <c r="W26" s="48" cm="1">
        <f t="array" aca="1" ref="W26" ca="1">IFERROR(_xlfn.XLOOKUP(J26,INDIRECT(AF26),INDIRECT(AF26)),1)</f>
        <v>1</v>
      </c>
      <c r="X26" s="48" cm="1">
        <f t="array" aca="1" ref="X26" ca="1">IFERROR(_xlfn.XLOOKUP(K26,INDIRECT(AG26),INDIRECT(AG26)),1)</f>
        <v>1</v>
      </c>
      <c r="Y26" s="48" cm="1">
        <f t="array" aca="1" ref="Y26" ca="1">IFERROR(_xlfn.XLOOKUP(L26,INDIRECT(AH26),INDIRECT(AH26)),1)</f>
        <v>1</v>
      </c>
      <c r="Z26" s="48" cm="1">
        <f t="array" aca="1" ref="Z26" ca="1">IFERROR(_xlfn.XLOOKUP(M26,INDIRECT(AI26),INDIRECT(AI26)),1)</f>
        <v>1</v>
      </c>
      <c r="AA26" s="48" cm="1">
        <f t="array" aca="1" ref="AA26" ca="1">IFERROR(_xlfn.XLOOKUP(N26,INDIRECT(AJ26),INDIRECT(AJ26)),1)</f>
        <v>1</v>
      </c>
      <c r="AB26" s="48" cm="1">
        <f t="array" aca="1" ref="AB26" ca="1">IFERROR(_xlfn.XLOOKUP(O26,INDIRECT(AK26),INDIRECT(AK26)),1)</f>
        <v>1</v>
      </c>
      <c r="AC26" s="48" t="b">
        <f>IF($C25="Acro-A","Cons_A",IF($C25="Acro-B","Cons_B",IF($C25="Acro-C","Cons_C",IF($C25="Acro-P","Cons_P"))))</f>
        <v>0</v>
      </c>
      <c r="AD26" s="48" t="b">
        <f>IF($C25="Acro-A","Conn_A",IF($C25="Acro-B","Conn_B",IF($C25="Acro-C","Conn_C",IF($C25="Acro-P","Conn_P"))))</f>
        <v>0</v>
      </c>
      <c r="AE26" s="48" t="b">
        <f>IF($C25="Acro-A","Dir_A",IF($C25="Acro-B","Dir_B",IF($C25="Acro-C","Dir_C",IF($C25="Acro-P","Dir_P"))))</f>
        <v>0</v>
      </c>
      <c r="AF26" s="48" t="b">
        <f>IF($C25="Acro-A","Pos1_A",IF($C25="Acro-B","Pos1_B",IF($C25="Acro-C","Pos1_C",IF($C25="Acro-P","Pos1_P"))))</f>
        <v>0</v>
      </c>
      <c r="AG26" s="48" t="b">
        <f>IF($C25="Acro-A","Pos2_A",IF($C25="Acro-B","Pos2_B",IF($C25="Acro-C","Pos2_C",IF($C25="Acro-P","Pos2_P"))))</f>
        <v>0</v>
      </c>
      <c r="AH26" s="48" t="b">
        <f>IF($C25="Acro-A","RotB_A",IF($C25="Acro-B","RotB_B",IF($C25="Acro-C","RotB_C",IF($C25="Acro-P","RotB_P"))))</f>
        <v>0</v>
      </c>
      <c r="AI26" s="48" t="b">
        <f>IF($C25="Acro-A","Rot_A",IF($C25="Acro-B","Rot_B",IF($C25="Acro-C","Rot_C",IF($C25="Acro-P","Rot_P"))))</f>
        <v>0</v>
      </c>
      <c r="AJ26" s="48" t="b">
        <f>IF($C25="Acro-A","Bon1_A",IF($C25="Acro-B","Bon1_B",IF($C25="Acro-C","Bon1_C",IF($C25="Acro-P","Bon1_P"))))</f>
        <v>0</v>
      </c>
      <c r="AK26" s="48" t="b">
        <f>IF($C25="Acro-A","Bon1_A",IF($C25="Acro-B","Bon1_B",IF($C25="Acro-C","Bon1_C",IF($C25="Acro-P","Bon1_P"))))</f>
        <v>0</v>
      </c>
      <c r="AL26" s="48" t="b">
        <f>IF($C25="Acro-A","ConsNot_A",IF($C25="Acro-B","ConsNot_B",IF($C25="Acro-C","ConsNot_C",IF($C25="Acro-P","ConsNot_P"))))</f>
        <v>0</v>
      </c>
      <c r="AM26" s="48" t="b">
        <f>IF($C25="Acro-A","ConnNot_A",IF($C25="Acro-B","ConnNot_B",IF($C25="Acro-C","ConnNot_C",IF($C25="Acro-P","ConnNot_P"))))</f>
        <v>0</v>
      </c>
      <c r="AN26" s="48" t="b">
        <f>IF($C25="Acro-A","DirNot_A",IF($C25="Acro-B","DirNot_B",IF($C25="Acro-C","DirNot_C",IF($C25="Acro-P","DirNot_P"))))</f>
        <v>0</v>
      </c>
      <c r="AO26" s="48" t="b">
        <f>IF($C25="Acro-A","Pos1Not_A",IF($C25="Acro-B","Pos1Not_B",IF($C25="Acro-C","Pos1Not_C",IF($C25="Acro-P","Pos1Not_P"))))</f>
        <v>0</v>
      </c>
      <c r="AP26" s="48" t="b">
        <f>IF($C25="Acro-A","Pos2Not_A",IF($C25="Acro-B","Pos2Not_B",IF($C25="Acro-C","Pos2Not_C",IF($C25="Acro-P","Pos2Not_P"))))</f>
        <v>0</v>
      </c>
      <c r="AQ26" s="48" t="b">
        <f>IF($C25="Acro-A","RotBNot_A",IF($C25="Acro-B","RotBNot_B",IF($C25="Acro-C","RotBNot_C",IF($C25="Acro-P","RotBNot_P"))))</f>
        <v>0</v>
      </c>
      <c r="AR26" s="48" t="b">
        <f>IF($C25="Acro-A","RotNot_A",IF($C25="Acro-B","RotNot_B",IF($C25="Acro-C","RotNot_C",IF($C25="Acro-P","RotNot_P"))))</f>
        <v>0</v>
      </c>
      <c r="AS26" s="48" t="b">
        <f>IF($C25="Acro-A","Bon1Not_A",IF($C25="Acro-B","Bon1Not_B",IF($C25="Acro-C","Bon1Not_C",IF($C25="Acro-P","Bon1Not_P"))))</f>
        <v>0</v>
      </c>
      <c r="AT26" s="48" t="b">
        <f>IF($C25="Acro-A","Bon1Not_A",IF($C25="Acro-B","Bon1Not_B",IF($C25="Acro-C","Bon1Not_C",IF($C25="Acro-P","Bon1Not_P"))))</f>
        <v>0</v>
      </c>
      <c r="AU26" s="48" t="b">
        <f>IF($C25="Acro-A","ConsDD_A",IF($C25="Acro-B","ConsDD_B",IF($C25="Acro-C","ConsDD_C",IF($C25="Acro-P","ConsDD_P"))))</f>
        <v>0</v>
      </c>
      <c r="AV26" s="48" t="b">
        <f>IF($C25="Acro-A","ConnDD_A",IF($C25="Acro-B","ConnDD_B",IF($C25="Acro-C","ConnDD_C",IF($C25="Acro-P","ConnDD_P"))))</f>
        <v>0</v>
      </c>
      <c r="AW26" s="48" t="b">
        <f>IF($C25="Acro-A","DirDD_A",IF($C25="Acro-B","DirDD_B",IF($C25="Acro-C","DirDD_C",IF($C25="Acro-P","DirDD_P"))))</f>
        <v>0</v>
      </c>
      <c r="AX26" s="48" t="b">
        <f>IF($C25="Acro-A","Pos1DD_A",IF($C25="Acro-B","Pos1DD_B",IF($C25="Acro-C","Pos1DD_C",IF($C25="Acro-P","Pos1DD_P"))))</f>
        <v>0</v>
      </c>
      <c r="AY26" s="48" t="b">
        <f>IF($C25="Acro-A","Pos2DD_A",IF($C25="Acro-B","Pos2DD_B",IF($C25="Acro-C","Pos2DD_C",IF($C25="Acro-P","Pos2DD_P"))))</f>
        <v>0</v>
      </c>
      <c r="AZ26" s="48" t="b">
        <f>IF($C25="Acro-A","RotBDD_A",IF($C25="Acro-B","RotBDD_B",IF($C25="Acro-C","RotBDD_C",IF($C25="Acro-P","RotBDD_P"))))</f>
        <v>0</v>
      </c>
      <c r="BA26" s="48" t="b">
        <f>IF($C25="Acro-A","RotDD_A",IF($C25="Acro-B","RotDD_B",IF($C25="Acro-C","RotDD_C",IF($C25="Acro-P","RotDD_P"))))</f>
        <v>0</v>
      </c>
      <c r="BB26" s="48" t="b">
        <f>IF($C25="Acro-A","Bon1DD_A",IF($C25="Acro-B","Bon1DD_B",IF($C25="Acro-C","Bon1DD_C",IF($C25="Acro-P","Bon1DD_P"))))</f>
        <v>0</v>
      </c>
      <c r="BC26" s="48" t="b">
        <f>IF($C25="Acro-A","Bon1DD_A",IF($C25="Acro-B","Bon1DD_B",IF($C25="Acro-C","Bon1DD_C",IF($C25="Acro-P","Bon1DD_P"))))</f>
        <v>0</v>
      </c>
      <c r="BD26" s="48" t="b">
        <f>IF($C25="Acro-A","Pos1Var_A",IF($C25="Acro-B","Pos1Var_B",IF($C25="Acro-C","Pos1Var_C",IF($C25="Acro-P","Pos1Var_P"))))</f>
        <v>0</v>
      </c>
      <c r="BE26" s="48" t="b">
        <f>IF($C25="Acro-A","Pos2Var_A",IF($C25="Acro-B","Pos2Var_B",IF($C25="Acro-C","Pos2Var_C",IF($C25="Acro-P","Pos2Var_P"))))</f>
        <v>0</v>
      </c>
      <c r="BF26" s="48" t="b">
        <f>IF($C25="Acro-A","Bon1Var_A",IF($C25="Acro-B","Bon1Var_B",IF($C25="Acro-C","Bon1Var_C",IF($C25="Acro-P","Bon1Var_P"))))</f>
        <v>0</v>
      </c>
      <c r="BG26" s="48" t="b">
        <f>IF($C25="Acro-A","Bon1Var_A",IF($C25="Acro-B","Bon1Var_B",IF($C25="Acro-C","Bon1Var_C",IF($C25="Acro-P","Bon1Var_P"))))</f>
        <v>0</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
      </c>
      <c r="BO26" s="48" t="str">
        <f>IFERROR(IF(_xlfn.XLOOKUP(AD26,Requirements!$B:$B,Requirements!$C:$C)=0,"no","ok"),"")</f>
        <v/>
      </c>
      <c r="BP26" s="48" t="str">
        <f>IFERROR(IF(_xlfn.XLOOKUP(AE26,Requirements!$B:$B,Requirements!$C:$C)=0,"no","ok"),"")</f>
        <v/>
      </c>
      <c r="BQ26" s="48" t="str">
        <f>IFERROR(IF(_xlfn.XLOOKUP(AF26,Requirements!$B:$B,Requirements!$C:$C)=0,"no","ok"),"")</f>
        <v/>
      </c>
      <c r="BR26" s="48" t="str">
        <f>IFERROR(IF(_xlfn.XLOOKUP(AG26,Requirements!$B:$B,Requirements!$C:$C)=0,"no","ok"),"")</f>
        <v/>
      </c>
      <c r="BS26" s="48" t="str">
        <f>IFERROR(IF(_xlfn.XLOOKUP(AH26,Requirements!$B:$B,Requirements!$C:$C)=0,"no","ok"),"")</f>
        <v/>
      </c>
      <c r="BT26" s="48" t="str">
        <f>IFERROR(IF(_xlfn.XLOOKUP(AI26,Requirements!$B:$B,Requirements!$C:$C)=0,"no","ok"),"")</f>
        <v/>
      </c>
      <c r="BU26" s="48" t="str">
        <f>IFERROR(IF(_xlfn.XLOOKUP(AJ26,Requirements!$B:$B,Requirements!$C:$C)=0,"no","ok"),"")</f>
        <v/>
      </c>
      <c r="BV26" s="48" t="str">
        <f>IFERROR(IF(_xlfn.XLOOKUP(AK26,Requirements!$B:$B,Requirements!$C:$C)=0,"no","ok"),"")</f>
        <v/>
      </c>
      <c r="BW26" s="48" t="str">
        <f>IFERROR(IF(_xlfn.XLOOKUP(AC26,Requirements!$B:$B,Requirements!$D:$D)=0,"no","ok"),"")</f>
        <v/>
      </c>
      <c r="BX26" s="48" t="str">
        <f>IFERROR(IF(_xlfn.XLOOKUP(AD26,Requirements!$B:$B,Requirements!$D:$D)=0,"no","ok"),"")</f>
        <v/>
      </c>
      <c r="BY26" s="48" t="str">
        <f>IFERROR(IF(_xlfn.XLOOKUP(AE26,Requirements!$B:$B,Requirements!$D:$D)=0,"no","ok"),"")</f>
        <v/>
      </c>
      <c r="BZ26" s="48" t="str">
        <f>IFERROR(IF(_xlfn.XLOOKUP(AF26,Requirements!$B:$B,Requirements!$D:$D)=0,"no","ok"),"")</f>
        <v/>
      </c>
      <c r="CA26" s="48" t="str">
        <f>IFERROR(IF(_xlfn.XLOOKUP(AG26,Requirements!$B:$B,Requirements!$D:$D)=0,"no","ok"),"")</f>
        <v/>
      </c>
      <c r="CB26" s="48" t="str">
        <f>IFERROR(IF(_xlfn.XLOOKUP(AH26,Requirements!$B:$B,Requirements!$D:$D)=0,"no","ok"),"")</f>
        <v/>
      </c>
      <c r="CC26" s="48" t="str">
        <f>IFERROR(IF(_xlfn.XLOOKUP(AI26,Requirements!$B:$B,Requirements!$D:$D)=0,"no","ok"),"")</f>
        <v/>
      </c>
      <c r="CD26" s="48" t="str">
        <f>IFERROR(IF(_xlfn.XLOOKUP(AJ26,Requirements!$B:$B,Requirements!$D:$D)=0,"no","ok"),"")</f>
        <v/>
      </c>
      <c r="CE26" s="48" t="str">
        <f>IFERROR(IF(_xlfn.XLOOKUP(AK26,Requirements!$B:$B,Requirements!$D:$D)=0,"no","ok"),"")</f>
        <v/>
      </c>
      <c r="CF26" s="48">
        <f t="shared" ref="CF26:CN26" si="10">IF(AND(BW26="ok",ISBLANK(G26)),1,0)</f>
        <v>0</v>
      </c>
      <c r="CG26" s="48">
        <f t="shared" si="10"/>
        <v>0</v>
      </c>
      <c r="CH26" s="48">
        <f t="shared" si="10"/>
        <v>0</v>
      </c>
      <c r="CI26" s="48">
        <f t="shared" si="10"/>
        <v>0</v>
      </c>
      <c r="CJ26" s="48">
        <f t="shared" si="10"/>
        <v>0</v>
      </c>
      <c r="CK26" s="48">
        <f t="shared" si="10"/>
        <v>0</v>
      </c>
      <c r="CL26" s="48">
        <f t="shared" si="10"/>
        <v>0</v>
      </c>
      <c r="CM26" s="48">
        <f t="shared" si="10"/>
        <v>0</v>
      </c>
      <c r="CN26" s="48">
        <f t="shared" si="10"/>
        <v>0</v>
      </c>
      <c r="CO26" s="48" t="str">
        <f>IF(NOT(C25="SELECT TYPE"),RIGHT(C25,1),"")</f>
        <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t="b">
        <f>IF(CO26="A",IF(OR(CX26&gt;0,CY26&gt;0),1,0),IF(CO26="B",IF(OR(CZ26&gt;0,DA26&gt;0),1,0),IF(CO26="C",IF(CZ26&gt;0,1,0),IF(CO26="P",IF(OR(CX26&gt;0,CY26&gt;0,CZ26&gt;0,DA26&gt;0),1,0)))))</f>
        <v>0</v>
      </c>
      <c r="DC26" s="48" t="str">
        <f>IF(DB26&gt;0,"警告:このアクロは、同じグループ内の別のアクロと「同じ」です","明確なACRO")</f>
        <v>警告:このアクロは、同じグループ内の別のアクロと「同じ」です</v>
      </c>
    </row>
    <row r="27" spans="2:107" ht="16.5" customHeight="1" x14ac:dyDescent="0.35">
      <c r="B27" s="152"/>
      <c r="C27" s="155"/>
      <c r="D27" s="158"/>
      <c r="E27" s="158"/>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62" t="str">
        <f>IF(D25="有効なACRO",SUM(G27:O27),IF(D25="アクロタイプを選択","最初にタイプを選択","誤りを修正"))</f>
        <v>最初にタイプを選択</v>
      </c>
      <c r="Q27" s="164" t="str">
        <f>IF(D25="有効なACRO",P27+0.5,IF(D25="アクロタイプを選択","最初にタイプを選択","誤りを修正"))</f>
        <v>最初にタイプを選択</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thickBot="1" x14ac:dyDescent="0.4">
      <c r="B28" s="152"/>
      <c r="C28" s="156"/>
      <c r="D28" s="158"/>
      <c r="E28" s="158"/>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63"/>
      <c r="Q28" s="165"/>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thickBot="1" x14ac:dyDescent="0.4">
      <c r="B29" s="151">
        <v>7</v>
      </c>
      <c r="C29" s="154" t="s">
        <v>46</v>
      </c>
      <c r="D29" s="157" t="str">
        <f t="shared" ref="D29" si="11">IF(S30=1,"アクロタイプを選択",IF(SUM(T30:AB30)&gt;0,"コードが アクロタイプと一致しません",IF(BL30="no","ポジションは異なるバリエーションでなければなりません",IF(SUM(CF30:CN30)&gt;0,"最小コンポーネントがありません",IF(BM30="no","これらのボーナスを一緒に申告することはできません","有効なACRO")))))</f>
        <v>アクロタイプを選択</v>
      </c>
      <c r="E29" s="157"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1" customHeight="1" x14ac:dyDescent="0.35">
      <c r="B30" s="152"/>
      <c r="C30" s="155"/>
      <c r="D30" s="158"/>
      <c r="E30" s="158"/>
      <c r="F30" s="57" t="s">
        <v>77</v>
      </c>
      <c r="G30" s="45"/>
      <c r="H30" s="46"/>
      <c r="I30" s="46"/>
      <c r="J30" s="46"/>
      <c r="K30" s="46"/>
      <c r="L30" s="46"/>
      <c r="M30" s="46"/>
      <c r="N30" s="46"/>
      <c r="O30" s="47"/>
      <c r="P30" s="160" t="str">
        <f>IF(D29="有効なACRO",CONCATENATE(CO30,"-",G30,IF(H30="","",CONCATENATE("-",H30)),IF(I30="","",CONCATENATE("-",I30)),CONCATENATE("-",J30),IF(K30="","",CONCATENATE("/",K30)),IF(L30="","",CONCATENATE("-",L30)),IF(M30="","",CONCATENATE("-",M30)),IF(N30="","",CONCATENATE("-",N30)),IF(O30="","",CONCATENATE("/",O30))),"")</f>
        <v/>
      </c>
      <c r="Q30" s="161"/>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12">IF(AND(BW30="ok",ISBLANK(G30)),1,0)</f>
        <v>0</v>
      </c>
      <c r="CG30" s="48">
        <f t="shared" si="12"/>
        <v>0</v>
      </c>
      <c r="CH30" s="48">
        <f t="shared" si="12"/>
        <v>0</v>
      </c>
      <c r="CI30" s="48">
        <f t="shared" si="12"/>
        <v>0</v>
      </c>
      <c r="CJ30" s="48">
        <f t="shared" si="12"/>
        <v>0</v>
      </c>
      <c r="CK30" s="48">
        <f t="shared" si="12"/>
        <v>0</v>
      </c>
      <c r="CL30" s="48">
        <f t="shared" si="12"/>
        <v>0</v>
      </c>
      <c r="CM30" s="48">
        <f t="shared" si="12"/>
        <v>0</v>
      </c>
      <c r="CN30" s="48">
        <f t="shared" si="12"/>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IF(DB30&gt;0,"警告:このアクロは、同じグループ内の別のアクロと「同じ」です","明確なACRO")</f>
        <v>警告:このアクロは、同じグループ内の別のアクロと「同じ」です</v>
      </c>
    </row>
    <row r="31" spans="2:107" ht="16.5" customHeight="1" x14ac:dyDescent="0.35">
      <c r="B31" s="152"/>
      <c r="C31" s="155"/>
      <c r="D31" s="158"/>
      <c r="E31" s="158"/>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62" t="str">
        <f>IF(D29="有効なACRO",SUM(G31:O31),IF(D29="アクロタイプを選択","最初にタイプを選択","誤りを修正"))</f>
        <v>最初にタイプを選択</v>
      </c>
      <c r="Q31" s="164" t="str">
        <f>IF(D29="有効なACRO",P31+0.5,IF(D29="アクロタイプを選択","最初にタイプを選択","誤りを修正"))</f>
        <v>最初にタイプを選択</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thickBot="1" x14ac:dyDescent="0.4">
      <c r="B32" s="153"/>
      <c r="C32" s="156"/>
      <c r="D32" s="159"/>
      <c r="E32" s="159"/>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63"/>
      <c r="Q32" s="165"/>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mergeCells count="64">
    <mergeCell ref="AC4:AK4"/>
    <mergeCell ref="B1:Q1"/>
    <mergeCell ref="B2:Q3"/>
    <mergeCell ref="G4:O4"/>
    <mergeCell ref="P4:Q4"/>
    <mergeCell ref="T4:AB4"/>
    <mergeCell ref="BW4:CE4"/>
    <mergeCell ref="CF4:CN4"/>
    <mergeCell ref="CO4:DC4"/>
    <mergeCell ref="B5:B8"/>
    <mergeCell ref="C5:C8"/>
    <mergeCell ref="D5:D8"/>
    <mergeCell ref="E5:E8"/>
    <mergeCell ref="P6:Q6"/>
    <mergeCell ref="P7:P8"/>
    <mergeCell ref="Q7:Q8"/>
    <mergeCell ref="AL4:AT4"/>
    <mergeCell ref="AU4:BC4"/>
    <mergeCell ref="BD4:BG4"/>
    <mergeCell ref="BH4:BK4"/>
    <mergeCell ref="BL4:BM4"/>
    <mergeCell ref="BN4:BV4"/>
    <mergeCell ref="B9:B12"/>
    <mergeCell ref="C9:C12"/>
    <mergeCell ref="D9:D12"/>
    <mergeCell ref="E9:E12"/>
    <mergeCell ref="P10:Q10"/>
    <mergeCell ref="P11:P12"/>
    <mergeCell ref="Q11:Q12"/>
    <mergeCell ref="B13:B16"/>
    <mergeCell ref="C13:C16"/>
    <mergeCell ref="D13:D16"/>
    <mergeCell ref="E13:E16"/>
    <mergeCell ref="P14:Q14"/>
    <mergeCell ref="P15:P16"/>
    <mergeCell ref="Q15:Q16"/>
    <mergeCell ref="B17:B20"/>
    <mergeCell ref="C17:C20"/>
    <mergeCell ref="D17:D20"/>
    <mergeCell ref="E17:E20"/>
    <mergeCell ref="P18:Q18"/>
    <mergeCell ref="P19:P20"/>
    <mergeCell ref="Q19:Q20"/>
    <mergeCell ref="B21:B24"/>
    <mergeCell ref="C21:C24"/>
    <mergeCell ref="D21:D24"/>
    <mergeCell ref="E21:E24"/>
    <mergeCell ref="P22:Q22"/>
    <mergeCell ref="P23:P24"/>
    <mergeCell ref="Q23:Q24"/>
    <mergeCell ref="B25:B28"/>
    <mergeCell ref="C25:C28"/>
    <mergeCell ref="D25:D28"/>
    <mergeCell ref="E25:E28"/>
    <mergeCell ref="P26:Q26"/>
    <mergeCell ref="P27:P28"/>
    <mergeCell ref="Q27:Q28"/>
    <mergeCell ref="B29:B32"/>
    <mergeCell ref="C29:C32"/>
    <mergeCell ref="D29:D32"/>
    <mergeCell ref="E29:E32"/>
    <mergeCell ref="P30:Q30"/>
    <mergeCell ref="P31:P32"/>
    <mergeCell ref="Q31:Q32"/>
  </mergeCells>
  <phoneticPr fontId="33"/>
  <conditionalFormatting sqref="C4:C5 C9 C13 C17 C21 C25 C29 C33:C1048339">
    <cfRule type="expression" dxfId="301" priority="65">
      <formula>S5=1</formula>
    </cfRule>
  </conditionalFormatting>
  <conditionalFormatting sqref="C1048340:C1048552">
    <cfRule type="expression" dxfId="300" priority="77">
      <formula>S1=1</formula>
    </cfRule>
  </conditionalFormatting>
  <conditionalFormatting sqref="C1048553:C1048562">
    <cfRule type="expression" dxfId="299" priority="75">
      <formula>S202=1</formula>
    </cfRule>
  </conditionalFormatting>
  <conditionalFormatting sqref="C1048563:C1048576">
    <cfRule type="expression" dxfId="298" priority="74">
      <formula>S211=1</formula>
    </cfRule>
  </conditionalFormatting>
  <conditionalFormatting sqref="D4:E4">
    <cfRule type="expression" dxfId="297" priority="28">
      <formula>OR(D4="valid acro",D4="distinct acro")</formula>
    </cfRule>
    <cfRule type="containsText" dxfId="296" priority="29" operator="containsText" text="Type">
      <formula>NOT(ISERROR(SEARCH("Type",D4)))</formula>
    </cfRule>
    <cfRule type="containsText" dxfId="295" priority="30" operator="containsText" text="mismatch">
      <formula>NOT(ISERROR(SEARCH("mismatch",D4)))</formula>
    </cfRule>
  </conditionalFormatting>
  <conditionalFormatting sqref="F4 D5:E5 D9:E9 D13:E13 D17:E17 D21:E21 D25:E25 D29:E29">
    <cfRule type="containsText" dxfId="294" priority="64" operator="containsText" text="mismatch">
      <formula>NOT(ISERROR(SEARCH("mismatch",D4)))</formula>
    </cfRule>
    <cfRule type="containsText" dxfId="293" priority="63" operator="containsText" text="Type">
      <formula>NOT(ISERROR(SEARCH("Type",D4)))</formula>
    </cfRule>
    <cfRule type="expression" dxfId="292" priority="62">
      <formula>OR(D4="有効なACRO",D4="明確なACRO")</formula>
    </cfRule>
  </conditionalFormatting>
  <conditionalFormatting sqref="G14">
    <cfRule type="expression" dxfId="291" priority="20">
      <formula>BW14="ok"</formula>
    </cfRule>
    <cfRule type="expression" dxfId="290" priority="21">
      <formula>BN14="ok"</formula>
    </cfRule>
  </conditionalFormatting>
  <conditionalFormatting sqref="G18">
    <cfRule type="expression" dxfId="289" priority="11">
      <formula>BW18="ok"</formula>
    </cfRule>
    <cfRule type="expression" dxfId="288" priority="12">
      <formula>BN18="ok"</formula>
    </cfRule>
    <cfRule type="expression" dxfId="287" priority="13">
      <formula>BW18="ok"</formula>
    </cfRule>
    <cfRule type="expression" dxfId="286" priority="14">
      <formula>BN18="ok"</formula>
    </cfRule>
  </conditionalFormatting>
  <conditionalFormatting sqref="G18:H18">
    <cfRule type="expression" dxfId="285" priority="49">
      <formula>BW18="ok"</formula>
    </cfRule>
    <cfRule type="expression" dxfId="284" priority="50">
      <formula>BN18="ok"</formula>
    </cfRule>
  </conditionalFormatting>
  <conditionalFormatting sqref="G33:I264 K33:P264">
    <cfRule type="expression" dxfId="283" priority="67">
      <formula>T33:AB527=1</formula>
    </cfRule>
  </conditionalFormatting>
  <conditionalFormatting sqref="G6:O6">
    <cfRule type="expression" dxfId="282" priority="72">
      <formula>BW6="ok"</formula>
    </cfRule>
    <cfRule type="expression" dxfId="281" priority="73">
      <formula>BN6="ok"</formula>
    </cfRule>
  </conditionalFormatting>
  <conditionalFormatting sqref="G6:O7 G10:O11 G14:O15 G18:O19 G22:O23 G26:O27 G30:O31">
    <cfRule type="expression" dxfId="280" priority="76">
      <formula>T6:AB264=1</formula>
    </cfRule>
  </conditionalFormatting>
  <conditionalFormatting sqref="G8:O8 G12:O12 G16:O16 G20:O20 G24:O24 G28:O28 G32:O32">
    <cfRule type="expression" dxfId="279" priority="80">
      <formula>BN8="ok"</formula>
    </cfRule>
    <cfRule type="expression" dxfId="278" priority="79">
      <formula>BW8="ok"</formula>
    </cfRule>
    <cfRule type="expression" dxfId="277" priority="78">
      <formula>T7:AB264=1</formula>
    </cfRule>
    <cfRule type="expression" dxfId="276" priority="81">
      <formula>T7:AB265=1</formula>
    </cfRule>
  </conditionalFormatting>
  <conditionalFormatting sqref="G10:O10">
    <cfRule type="expression" dxfId="275" priority="60">
      <formula>BN10="ok"</formula>
    </cfRule>
    <cfRule type="expression" dxfId="274" priority="59">
      <formula>BW10="ok"</formula>
    </cfRule>
  </conditionalFormatting>
  <conditionalFormatting sqref="G10:O12 G14:O16 G18:O20 G22:O24 G26:O28 G30:O264 G6:O8">
    <cfRule type="expression" dxfId="273" priority="66">
      <formula>BN6="no"</formula>
    </cfRule>
  </conditionalFormatting>
  <conditionalFormatting sqref="G14:O14">
    <cfRule type="expression" dxfId="272" priority="55">
      <formula>BN14="ok"</formula>
    </cfRule>
    <cfRule type="expression" dxfId="271" priority="54">
      <formula>BW14="ok"</formula>
    </cfRule>
  </conditionalFormatting>
  <conditionalFormatting sqref="G22:O22">
    <cfRule type="expression" dxfId="270" priority="45">
      <formula>BW22="ok"</formula>
    </cfRule>
    <cfRule type="expression" dxfId="269" priority="46">
      <formula>BN22="ok"</formula>
    </cfRule>
  </conditionalFormatting>
  <conditionalFormatting sqref="G26:O26">
    <cfRule type="expression" dxfId="268" priority="41">
      <formula>BN26="ok"</formula>
    </cfRule>
    <cfRule type="expression" dxfId="267" priority="40">
      <formula>BW26="ok"</formula>
    </cfRule>
  </conditionalFormatting>
  <conditionalFormatting sqref="G30:O30">
    <cfRule type="expression" dxfId="266" priority="36">
      <formula>BN30="ok"</formula>
    </cfRule>
    <cfRule type="expression" dxfId="265" priority="35">
      <formula>BW30="ok"</formula>
    </cfRule>
  </conditionalFormatting>
  <conditionalFormatting sqref="I14:J14">
    <cfRule type="expression" dxfId="264" priority="18">
      <formula>BY14="ok"</formula>
    </cfRule>
    <cfRule type="expression" dxfId="263" priority="19">
      <formula>BP14="ok"</formula>
    </cfRule>
  </conditionalFormatting>
  <conditionalFormatting sqref="I18:J18">
    <cfRule type="expression" dxfId="262" priority="6">
      <formula>BY18="ok"</formula>
    </cfRule>
    <cfRule type="expression" dxfId="261" priority="7">
      <formula>BP18="ok"</formula>
    </cfRule>
  </conditionalFormatting>
  <conditionalFormatting sqref="I18:O18">
    <cfRule type="expression" dxfId="260" priority="9">
      <formula>BY18="ok"</formula>
    </cfRule>
    <cfRule type="expression" dxfId="259" priority="10">
      <formula>BP18="ok"</formula>
    </cfRule>
  </conditionalFormatting>
  <conditionalFormatting sqref="J6">
    <cfRule type="expression" dxfId="258" priority="70">
      <formula>W6:AD264=1</formula>
    </cfRule>
  </conditionalFormatting>
  <conditionalFormatting sqref="J8">
    <cfRule type="expression" dxfId="257" priority="71">
      <formula>W7:AD265=1</formula>
    </cfRule>
  </conditionalFormatting>
  <conditionalFormatting sqref="J10">
    <cfRule type="expression" dxfId="256" priority="57">
      <formula>W10:AD268=1</formula>
    </cfRule>
  </conditionalFormatting>
  <conditionalFormatting sqref="J12">
    <cfRule type="expression" dxfId="255" priority="58">
      <formula>W11:AD269=1</formula>
    </cfRule>
  </conditionalFormatting>
  <conditionalFormatting sqref="J14">
    <cfRule type="expression" dxfId="254" priority="17">
      <formula>W14:AD272=1</formula>
    </cfRule>
  </conditionalFormatting>
  <conditionalFormatting sqref="J16">
    <cfRule type="expression" dxfId="253" priority="53">
      <formula>W15:AD273=1</formula>
    </cfRule>
  </conditionalFormatting>
  <conditionalFormatting sqref="J18">
    <cfRule type="expression" dxfId="252" priority="5">
      <formula>W18:AD276=1</formula>
    </cfRule>
  </conditionalFormatting>
  <conditionalFormatting sqref="J20">
    <cfRule type="expression" dxfId="251" priority="48">
      <formula>W19:AD277=1</formula>
    </cfRule>
  </conditionalFormatting>
  <conditionalFormatting sqref="J22">
    <cfRule type="expression" dxfId="250" priority="43">
      <formula>W22:AD280=1</formula>
    </cfRule>
  </conditionalFormatting>
  <conditionalFormatting sqref="J24">
    <cfRule type="expression" dxfId="249" priority="44">
      <formula>W23:AD281=1</formula>
    </cfRule>
  </conditionalFormatting>
  <conditionalFormatting sqref="J26">
    <cfRule type="expression" dxfId="248" priority="38">
      <formula>W26:AD284=1</formula>
    </cfRule>
  </conditionalFormatting>
  <conditionalFormatting sqref="J28">
    <cfRule type="expression" dxfId="247" priority="39">
      <formula>W27:AD285=1</formula>
    </cfRule>
  </conditionalFormatting>
  <conditionalFormatting sqref="J30">
    <cfRule type="expression" dxfId="246" priority="33">
      <formula>W30:AD288=1</formula>
    </cfRule>
  </conditionalFormatting>
  <conditionalFormatting sqref="J32">
    <cfRule type="expression" dxfId="245" priority="34">
      <formula>W31:AD289=1</formula>
    </cfRule>
  </conditionalFormatting>
  <conditionalFormatting sqref="J33:J264">
    <cfRule type="expression" dxfId="244" priority="68">
      <formula>W33:AD527=1</formula>
    </cfRule>
  </conditionalFormatting>
  <conditionalFormatting sqref="J7:O7">
    <cfRule type="expression" dxfId="243" priority="69">
      <formula>W7:AD265=1</formula>
    </cfRule>
  </conditionalFormatting>
  <conditionalFormatting sqref="J11:O11">
    <cfRule type="expression" dxfId="242" priority="56">
      <formula>W11:AD269=1</formula>
    </cfRule>
  </conditionalFormatting>
  <conditionalFormatting sqref="J15:O15">
    <cfRule type="expression" dxfId="241" priority="51">
      <formula>W15:AD273=1</formula>
    </cfRule>
  </conditionalFormatting>
  <conditionalFormatting sqref="J19:O19">
    <cfRule type="expression" dxfId="240" priority="47">
      <formula>W19:AD277=1</formula>
    </cfRule>
  </conditionalFormatting>
  <conditionalFormatting sqref="J23:O23">
    <cfRule type="expression" dxfId="239" priority="42">
      <formula>W23:AD281=1</formula>
    </cfRule>
  </conditionalFormatting>
  <conditionalFormatting sqref="J27:O27">
    <cfRule type="expression" dxfId="238" priority="37">
      <formula>W27:AD285=1</formula>
    </cfRule>
  </conditionalFormatting>
  <conditionalFormatting sqref="J31:O31">
    <cfRule type="expression" dxfId="237" priority="32">
      <formula>W31:AD289=1</formula>
    </cfRule>
  </conditionalFormatting>
  <conditionalFormatting sqref="K6 K8 K10 K12 K14 K16 K18 K20 K22 K24 K26 K28 K30 K32">
    <cfRule type="expression" dxfId="236" priority="61">
      <formula>BL6="no"</formula>
    </cfRule>
  </conditionalFormatting>
  <conditionalFormatting sqref="L14:M14">
    <cfRule type="expression" dxfId="235" priority="16">
      <formula>BS14="ok"</formula>
    </cfRule>
    <cfRule type="expression" dxfId="234" priority="15">
      <formula>CB14="ok"</formula>
    </cfRule>
  </conditionalFormatting>
  <conditionalFormatting sqref="L18:M18">
    <cfRule type="expression" dxfId="233" priority="3">
      <formula>CB18="ok"</formula>
    </cfRule>
    <cfRule type="expression" dxfId="232" priority="4">
      <formula>BS18="ok"</formula>
    </cfRule>
    <cfRule type="expression" dxfId="231" priority="1">
      <formula>CB18="ok"</formula>
    </cfRule>
    <cfRule type="expression" dxfId="230" priority="2">
      <formula>BS18="ok"</formula>
    </cfRule>
  </conditionalFormatting>
  <conditionalFormatting sqref="P7:Q8">
    <cfRule type="expression" dxfId="229" priority="31">
      <formula>NOT($D5="valid acro")</formula>
    </cfRule>
  </conditionalFormatting>
  <conditionalFormatting sqref="P11:Q12">
    <cfRule type="expression" dxfId="228" priority="27">
      <formula>NOT($D9="valid acro")</formula>
    </cfRule>
  </conditionalFormatting>
  <conditionalFormatting sqref="P15:Q16">
    <cfRule type="expression" dxfId="227" priority="26">
      <formula>NOT($D13="valid acro")</formula>
    </cfRule>
  </conditionalFormatting>
  <conditionalFormatting sqref="P19:Q20">
    <cfRule type="expression" dxfId="226" priority="25">
      <formula>NOT($D17="valid acro")</formula>
    </cfRule>
  </conditionalFormatting>
  <conditionalFormatting sqref="P23:Q24">
    <cfRule type="expression" dxfId="225" priority="24">
      <formula>NOT($D21="valid acro")</formula>
    </cfRule>
  </conditionalFormatting>
  <conditionalFormatting sqref="P27:Q28">
    <cfRule type="expression" dxfId="224" priority="23">
      <formula>NOT($D25="valid acro")</formula>
    </cfRule>
  </conditionalFormatting>
  <conditionalFormatting sqref="P31:Q32">
    <cfRule type="expression" dxfId="223" priority="22">
      <formula>NOT($D29="valid acro")</formula>
    </cfRule>
  </conditionalFormatting>
  <dataValidations count="4">
    <dataValidation type="list" allowBlank="1" showErrorMessage="1" sqref="C29 C17 C25 C9 C21 C5 C13" xr:uid="{CDABAA25-52B9-4AB8-B431-9B96FB719E68}">
      <formula1>"ACRO-A,ACRO-B,ACRO-C,ACRO-P,SELECT TYPE"</formula1>
    </dataValidation>
    <dataValidation type="list" errorStyle="warning" allowBlank="1" showInputMessage="1" error="Warning..." sqref="G30 G10 G26 G22" xr:uid="{9A01F87F-FDA0-4159-9700-4574E157D605}">
      <formula1>INDIRECT(AC10)</formula1>
    </dataValidation>
    <dataValidation type="list" allowBlank="1" showInputMessage="1" sqref="H22:O22 H26:O26 H10:O10 G6:O6 G14:O14 H30:O30 G18:O18" xr:uid="{161E2CA2-CEBD-4CA9-BCDF-FE513FDACF48}">
      <formula1>INDIRECT(AC6)</formula1>
    </dataValidation>
    <dataValidation allowBlank="1" showErrorMessage="1" sqref="B2" xr:uid="{0EA21C15-F42D-4B38-A246-7E6F2DE7AC77}"/>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064A-EE56-403E-AA6C-0621E6783EB2}">
  <sheetPr>
    <tabColor rgb="FFFFFF00"/>
  </sheetPr>
  <dimension ref="A1:O73"/>
  <sheetViews>
    <sheetView zoomScaleNormal="100" workbookViewId="0">
      <selection activeCell="A2" sqref="A2"/>
    </sheetView>
  </sheetViews>
  <sheetFormatPr defaultColWidth="8.58203125" defaultRowHeight="15.5" x14ac:dyDescent="0.35"/>
  <cols>
    <col min="1" max="1" width="3.83203125" style="1" customWidth="1"/>
    <col min="2" max="2" width="7.08203125" style="1" customWidth="1"/>
    <col min="3" max="16384" width="8.58203125" style="1"/>
  </cols>
  <sheetData>
    <row r="1" spans="1:15" ht="38.5" x14ac:dyDescent="0.35">
      <c r="A1" s="182" t="s">
        <v>846</v>
      </c>
      <c r="B1" s="182"/>
      <c r="C1" s="182"/>
      <c r="D1" s="182"/>
      <c r="E1" s="182"/>
      <c r="F1" s="182"/>
      <c r="G1" s="182"/>
      <c r="H1" s="182"/>
      <c r="I1" s="182"/>
      <c r="J1" s="182"/>
      <c r="K1" s="182"/>
      <c r="L1" s="182"/>
      <c r="M1" s="182"/>
      <c r="N1" s="182"/>
      <c r="O1" s="182"/>
    </row>
    <row r="3" spans="1:15" x14ac:dyDescent="0.35">
      <c r="A3" s="97" t="s">
        <v>853</v>
      </c>
      <c r="B3" s="73"/>
      <c r="C3" s="73"/>
      <c r="D3" s="73"/>
      <c r="E3" s="73"/>
      <c r="F3" s="73"/>
      <c r="G3" s="73"/>
    </row>
    <row r="4" spans="1:15" x14ac:dyDescent="0.35">
      <c r="A4" s="92"/>
      <c r="B4" s="73"/>
      <c r="C4" s="73"/>
      <c r="D4" s="73"/>
      <c r="E4" s="73"/>
      <c r="F4" s="73"/>
      <c r="G4" s="73"/>
    </row>
    <row r="5" spans="1:15" x14ac:dyDescent="0.35">
      <c r="A5" s="127" t="s">
        <v>812</v>
      </c>
      <c r="B5" s="73"/>
      <c r="C5" s="73"/>
      <c r="D5" s="73"/>
      <c r="E5" s="73"/>
      <c r="F5" s="73"/>
      <c r="G5" s="73"/>
    </row>
    <row r="6" spans="1:15" ht="20" x14ac:dyDescent="0.6">
      <c r="B6" s="92" t="s">
        <v>848</v>
      </c>
      <c r="C6" s="73"/>
      <c r="D6" s="73"/>
      <c r="E6" s="73"/>
      <c r="F6" s="73"/>
      <c r="G6" s="73"/>
    </row>
    <row r="7" spans="1:15" ht="20" x14ac:dyDescent="0.6">
      <c r="B7" s="128" t="s">
        <v>813</v>
      </c>
      <c r="C7" s="73"/>
      <c r="D7" s="73"/>
      <c r="E7" s="73"/>
      <c r="F7" s="73"/>
      <c r="G7" s="73"/>
    </row>
    <row r="8" spans="1:15" ht="20" x14ac:dyDescent="0.6">
      <c r="B8" s="92" t="s">
        <v>814</v>
      </c>
      <c r="C8" s="73"/>
      <c r="D8" s="73"/>
      <c r="E8" s="73"/>
      <c r="F8" s="73"/>
      <c r="G8" s="73"/>
    </row>
    <row r="9" spans="1:15" ht="20" x14ac:dyDescent="0.6">
      <c r="B9" s="128" t="s">
        <v>815</v>
      </c>
      <c r="C9" s="73"/>
      <c r="D9" s="73"/>
      <c r="E9" s="73"/>
      <c r="F9" s="73"/>
      <c r="G9" s="73"/>
    </row>
    <row r="10" spans="1:15" ht="20" x14ac:dyDescent="0.6">
      <c r="B10" s="92" t="s">
        <v>816</v>
      </c>
      <c r="C10" s="73"/>
      <c r="D10" s="73"/>
      <c r="E10" s="73"/>
      <c r="F10" s="73"/>
      <c r="G10" s="73"/>
    </row>
    <row r="11" spans="1:15" ht="20" x14ac:dyDescent="0.6">
      <c r="B11" s="92" t="s">
        <v>817</v>
      </c>
      <c r="C11" s="73"/>
      <c r="D11" s="73"/>
      <c r="E11" s="73"/>
      <c r="F11" s="73"/>
      <c r="G11" s="73"/>
    </row>
    <row r="12" spans="1:15" ht="20" x14ac:dyDescent="0.6">
      <c r="A12" s="92"/>
      <c r="B12" s="129" t="s">
        <v>818</v>
      </c>
      <c r="C12" s="73"/>
      <c r="D12" s="73"/>
      <c r="E12" s="73"/>
      <c r="F12" s="73"/>
      <c r="G12" s="73"/>
    </row>
    <row r="13" spans="1:15" x14ac:dyDescent="0.35">
      <c r="A13" s="92"/>
      <c r="C13" s="73"/>
      <c r="D13" s="73"/>
      <c r="E13" s="73"/>
      <c r="F13" s="73"/>
      <c r="G13" s="73"/>
    </row>
    <row r="14" spans="1:15" x14ac:dyDescent="0.35">
      <c r="A14" s="126" t="s">
        <v>849</v>
      </c>
      <c r="B14" s="73"/>
      <c r="C14" s="73"/>
      <c r="D14" s="73"/>
      <c r="E14" s="73"/>
      <c r="F14" s="73"/>
      <c r="G14" s="73"/>
    </row>
    <row r="15" spans="1:15" ht="20" x14ac:dyDescent="0.6">
      <c r="B15" s="92" t="s">
        <v>819</v>
      </c>
      <c r="C15" s="73"/>
      <c r="D15" s="73"/>
      <c r="E15" s="73"/>
      <c r="F15" s="73"/>
      <c r="G15" s="73"/>
    </row>
    <row r="16" spans="1:15" ht="20" x14ac:dyDescent="0.6">
      <c r="B16" s="92" t="s">
        <v>820</v>
      </c>
      <c r="C16" s="73"/>
      <c r="D16" s="73"/>
      <c r="E16" s="73"/>
      <c r="F16" s="73"/>
      <c r="G16" s="73"/>
    </row>
    <row r="17" spans="1:8" ht="20" x14ac:dyDescent="0.6">
      <c r="B17" s="92" t="s">
        <v>836</v>
      </c>
      <c r="C17" s="73"/>
      <c r="D17" s="73"/>
      <c r="E17" s="73"/>
      <c r="F17" s="73"/>
      <c r="G17" s="73"/>
    </row>
    <row r="18" spans="1:8" ht="20" x14ac:dyDescent="0.6">
      <c r="B18" s="92" t="s">
        <v>838</v>
      </c>
      <c r="C18" s="73"/>
      <c r="D18" s="73"/>
      <c r="E18" s="73"/>
      <c r="F18" s="73"/>
      <c r="G18" s="73"/>
    </row>
    <row r="19" spans="1:8" ht="20" x14ac:dyDescent="0.6">
      <c r="B19" s="97" t="s">
        <v>850</v>
      </c>
      <c r="C19" s="73"/>
      <c r="D19" s="73"/>
      <c r="E19" s="73"/>
      <c r="F19" s="73"/>
      <c r="G19" s="73"/>
    </row>
    <row r="20" spans="1:8" x14ac:dyDescent="0.35">
      <c r="B20" s="92"/>
      <c r="C20" s="73"/>
      <c r="D20" s="73"/>
      <c r="E20" s="73"/>
      <c r="F20" s="73"/>
      <c r="G20" s="73"/>
    </row>
    <row r="21" spans="1:8" x14ac:dyDescent="0.35">
      <c r="A21" s="126" t="s">
        <v>851</v>
      </c>
      <c r="B21" s="92"/>
      <c r="C21" s="73"/>
      <c r="D21" s="73"/>
      <c r="E21" s="73"/>
      <c r="F21" s="73"/>
      <c r="G21" s="73"/>
    </row>
    <row r="22" spans="1:8" x14ac:dyDescent="0.35">
      <c r="A22" s="73"/>
      <c r="B22" s="73" t="s">
        <v>839</v>
      </c>
      <c r="C22" s="73"/>
      <c r="D22" s="73"/>
      <c r="E22" s="73"/>
      <c r="F22" s="73"/>
      <c r="G22" s="73"/>
    </row>
    <row r="23" spans="1:8" x14ac:dyDescent="0.35">
      <c r="A23" s="73"/>
      <c r="B23" s="73"/>
      <c r="C23" s="73"/>
      <c r="D23" s="73"/>
      <c r="E23" s="73"/>
      <c r="F23" s="73"/>
      <c r="G23" s="73"/>
    </row>
    <row r="24" spans="1:8" x14ac:dyDescent="0.35">
      <c r="A24" s="91" t="s">
        <v>18</v>
      </c>
      <c r="B24" s="73"/>
      <c r="C24" s="148" t="s">
        <v>852</v>
      </c>
      <c r="D24" s="73"/>
      <c r="E24" s="73"/>
      <c r="F24" s="73"/>
      <c r="G24" s="73"/>
      <c r="H24" s="91"/>
    </row>
    <row r="25" spans="1:8" x14ac:dyDescent="0.35">
      <c r="A25" s="73"/>
      <c r="B25" s="73"/>
      <c r="C25" s="73"/>
      <c r="D25" s="73"/>
      <c r="E25" s="73"/>
      <c r="F25" s="73"/>
      <c r="G25" s="73"/>
    </row>
    <row r="26" spans="1:8" x14ac:dyDescent="0.35">
      <c r="A26" s="73"/>
      <c r="B26" s="73"/>
      <c r="C26" s="73"/>
      <c r="D26" s="73"/>
      <c r="E26" s="73"/>
      <c r="F26" s="73"/>
      <c r="G26" s="73"/>
    </row>
    <row r="29" spans="1:8" x14ac:dyDescent="0.35">
      <c r="A29" s="91" t="s">
        <v>19</v>
      </c>
      <c r="C29" s="1" t="s">
        <v>841</v>
      </c>
    </row>
    <row r="31" spans="1:8" ht="41.15" customHeight="1" x14ac:dyDescent="0.35"/>
    <row r="38" spans="1:3" ht="21.65" customHeight="1" x14ac:dyDescent="0.35"/>
    <row r="39" spans="1:3" x14ac:dyDescent="0.35">
      <c r="A39" s="91" t="s">
        <v>20</v>
      </c>
      <c r="C39" s="149" t="s">
        <v>842</v>
      </c>
    </row>
    <row r="45" spans="1:3" ht="54.65" customHeight="1" x14ac:dyDescent="0.35"/>
    <row r="46" spans="1:3" x14ac:dyDescent="0.35">
      <c r="A46" s="91" t="s">
        <v>21</v>
      </c>
      <c r="C46" s="150" t="s">
        <v>843</v>
      </c>
    </row>
    <row r="57" spans="1:3" x14ac:dyDescent="0.35">
      <c r="A57" s="91" t="s">
        <v>22</v>
      </c>
      <c r="C57" s="149" t="s">
        <v>844</v>
      </c>
    </row>
    <row r="64" spans="1:3" x14ac:dyDescent="0.35">
      <c r="A64" s="91" t="s">
        <v>23</v>
      </c>
      <c r="C64" s="149" t="s">
        <v>845</v>
      </c>
    </row>
    <row r="73" spans="1:1" x14ac:dyDescent="0.35">
      <c r="A73" s="147" t="s">
        <v>840</v>
      </c>
    </row>
  </sheetData>
  <sheetProtection algorithmName="SHA-512" hashValue="TTC4iGl7SovSu3RAH80ucDGXBiGCYlfECMCwHsmBRTGCWt1Vgy6oyMfc0ZPNg7ogJqMRxxOnWRW8Yc9ErXAKkA==" saltValue="SGgyuNKXxAWzuoYyCH/7Yw==" spinCount="100000" sheet="1" objects="1" scenarios="1"/>
  <mergeCells count="1">
    <mergeCell ref="A1:O1"/>
  </mergeCells>
  <phoneticPr fontId="3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3241-4226-498A-973D-28FBE7B228FF}">
  <sheetPr>
    <tabColor theme="4" tint="0.79998168889431442"/>
  </sheetPr>
  <dimension ref="A2:DD704"/>
  <sheetViews>
    <sheetView workbookViewId="0"/>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2" spans="1:107" s="44" customFormat="1" ht="32.15" customHeight="1" x14ac:dyDescent="0.35">
      <c r="A2" s="4"/>
      <c r="B2" s="1"/>
      <c r="D2" s="1"/>
      <c r="E2" s="135" t="s">
        <v>28</v>
      </c>
      <c r="F2" s="136" t="s">
        <v>47</v>
      </c>
      <c r="G2" s="132" t="s">
        <v>48</v>
      </c>
      <c r="H2" s="132" t="s">
        <v>49</v>
      </c>
      <c r="I2" s="132" t="s">
        <v>50</v>
      </c>
      <c r="J2" s="132" t="s">
        <v>51</v>
      </c>
      <c r="K2" s="133" t="s">
        <v>52</v>
      </c>
      <c r="L2" s="134" t="s">
        <v>53</v>
      </c>
      <c r="M2" s="134" t="s">
        <v>54</v>
      </c>
      <c r="N2" s="132" t="s">
        <v>55</v>
      </c>
      <c r="O2" s="132" t="s">
        <v>56</v>
      </c>
      <c r="P2" s="53"/>
      <c r="Q2" s="53"/>
      <c r="R2" s="4"/>
      <c r="S2" s="10" t="s">
        <v>59</v>
      </c>
      <c r="T2" s="11" t="s">
        <v>48</v>
      </c>
      <c r="U2" s="12" t="s">
        <v>49</v>
      </c>
      <c r="V2" s="12" t="s">
        <v>50</v>
      </c>
      <c r="W2" s="12" t="s">
        <v>51</v>
      </c>
      <c r="X2" s="13" t="s">
        <v>52</v>
      </c>
      <c r="Y2" s="14" t="s">
        <v>53</v>
      </c>
      <c r="Z2" s="14" t="s">
        <v>54</v>
      </c>
      <c r="AA2" s="12" t="s">
        <v>55</v>
      </c>
      <c r="AB2" s="12" t="s">
        <v>56</v>
      </c>
      <c r="AC2" s="15" t="s">
        <v>48</v>
      </c>
      <c r="AD2" s="16" t="s">
        <v>49</v>
      </c>
      <c r="AE2" s="16" t="s">
        <v>50</v>
      </c>
      <c r="AF2" s="16" t="s">
        <v>51</v>
      </c>
      <c r="AG2" s="17" t="s">
        <v>52</v>
      </c>
      <c r="AH2" s="18" t="s">
        <v>53</v>
      </c>
      <c r="AI2" s="18" t="s">
        <v>54</v>
      </c>
      <c r="AJ2" s="16" t="s">
        <v>55</v>
      </c>
      <c r="AK2" s="16" t="s">
        <v>56</v>
      </c>
      <c r="AL2" s="19" t="s">
        <v>48</v>
      </c>
      <c r="AM2" s="20" t="s">
        <v>49</v>
      </c>
      <c r="AN2" s="20" t="s">
        <v>50</v>
      </c>
      <c r="AO2" s="20" t="s">
        <v>51</v>
      </c>
      <c r="AP2" s="21" t="s">
        <v>52</v>
      </c>
      <c r="AQ2" s="22" t="s">
        <v>53</v>
      </c>
      <c r="AR2" s="22" t="s">
        <v>54</v>
      </c>
      <c r="AS2" s="20" t="s">
        <v>55</v>
      </c>
      <c r="AT2" s="20" t="s">
        <v>56</v>
      </c>
      <c r="AU2" s="23" t="s">
        <v>48</v>
      </c>
      <c r="AV2" s="24" t="s">
        <v>49</v>
      </c>
      <c r="AW2" s="24" t="s">
        <v>50</v>
      </c>
      <c r="AX2" s="24" t="s">
        <v>51</v>
      </c>
      <c r="AY2" s="25" t="s">
        <v>52</v>
      </c>
      <c r="AZ2" s="26" t="s">
        <v>53</v>
      </c>
      <c r="BA2" s="26" t="s">
        <v>54</v>
      </c>
      <c r="BB2" s="24" t="s">
        <v>55</v>
      </c>
      <c r="BC2" s="24" t="s">
        <v>56</v>
      </c>
      <c r="BD2" s="27" t="s">
        <v>51</v>
      </c>
      <c r="BE2" s="28" t="s">
        <v>52</v>
      </c>
      <c r="BF2" s="27" t="s">
        <v>55</v>
      </c>
      <c r="BG2" s="27" t="s">
        <v>56</v>
      </c>
      <c r="BH2" s="29" t="s">
        <v>51</v>
      </c>
      <c r="BI2" s="30" t="s">
        <v>52</v>
      </c>
      <c r="BJ2" s="29" t="s">
        <v>55</v>
      </c>
      <c r="BK2" s="29" t="s">
        <v>56</v>
      </c>
      <c r="BL2" s="31" t="s">
        <v>60</v>
      </c>
      <c r="BM2" s="31" t="s">
        <v>61</v>
      </c>
      <c r="BN2" s="32" t="s">
        <v>48</v>
      </c>
      <c r="BO2" s="33" t="s">
        <v>49</v>
      </c>
      <c r="BP2" s="33" t="s">
        <v>50</v>
      </c>
      <c r="BQ2" s="33" t="s">
        <v>51</v>
      </c>
      <c r="BR2" s="34" t="s">
        <v>52</v>
      </c>
      <c r="BS2" s="35" t="s">
        <v>53</v>
      </c>
      <c r="BT2" s="35" t="s">
        <v>54</v>
      </c>
      <c r="BU2" s="33" t="s">
        <v>55</v>
      </c>
      <c r="BV2" s="33" t="s">
        <v>56</v>
      </c>
      <c r="BW2" s="36" t="s">
        <v>48</v>
      </c>
      <c r="BX2" s="37" t="s">
        <v>49</v>
      </c>
      <c r="BY2" s="37" t="s">
        <v>50</v>
      </c>
      <c r="BZ2" s="37" t="s">
        <v>51</v>
      </c>
      <c r="CA2" s="38" t="s">
        <v>52</v>
      </c>
      <c r="CB2" s="39" t="s">
        <v>53</v>
      </c>
      <c r="CC2" s="39" t="s">
        <v>54</v>
      </c>
      <c r="CD2" s="37" t="s">
        <v>55</v>
      </c>
      <c r="CE2" s="37" t="s">
        <v>56</v>
      </c>
      <c r="CF2" s="40" t="s">
        <v>48</v>
      </c>
      <c r="CG2" s="41" t="s">
        <v>49</v>
      </c>
      <c r="CH2" s="41" t="s">
        <v>50</v>
      </c>
      <c r="CI2" s="41" t="s">
        <v>51</v>
      </c>
      <c r="CJ2" s="42" t="s">
        <v>52</v>
      </c>
      <c r="CK2" s="43" t="s">
        <v>53</v>
      </c>
      <c r="CL2" s="43" t="s">
        <v>54</v>
      </c>
      <c r="CM2" s="41" t="s">
        <v>55</v>
      </c>
      <c r="CN2" s="41" t="s">
        <v>56</v>
      </c>
      <c r="CO2" s="20" t="s">
        <v>62</v>
      </c>
      <c r="CP2" s="20" t="s">
        <v>63</v>
      </c>
      <c r="CQ2" s="20" t="s">
        <v>64</v>
      </c>
      <c r="CR2" s="20" t="s">
        <v>65</v>
      </c>
      <c r="CS2" s="20" t="s">
        <v>66</v>
      </c>
      <c r="CT2" s="20" t="s">
        <v>67</v>
      </c>
      <c r="CU2" s="20" t="s">
        <v>68</v>
      </c>
      <c r="CV2" s="20" t="s">
        <v>69</v>
      </c>
      <c r="CW2" s="20" t="s">
        <v>70</v>
      </c>
      <c r="CX2" s="20" t="s">
        <v>71</v>
      </c>
      <c r="CY2" s="20" t="s">
        <v>72</v>
      </c>
      <c r="CZ2" s="20" t="s">
        <v>73</v>
      </c>
      <c r="DA2" s="20" t="s">
        <v>74</v>
      </c>
      <c r="DB2" s="20" t="s">
        <v>75</v>
      </c>
      <c r="DC2" s="20" t="s">
        <v>76</v>
      </c>
    </row>
    <row r="3" spans="1:107" ht="15.75" customHeight="1" x14ac:dyDescent="0.35">
      <c r="E3" s="131" t="s">
        <v>830</v>
      </c>
      <c r="F3" s="136" t="s">
        <v>77</v>
      </c>
      <c r="G3" s="137" t="s">
        <v>831</v>
      </c>
      <c r="H3" s="146" t="s">
        <v>833</v>
      </c>
      <c r="I3" s="137" t="s">
        <v>831</v>
      </c>
      <c r="J3" s="137" t="s">
        <v>831</v>
      </c>
      <c r="K3" s="138" t="s">
        <v>832</v>
      </c>
      <c r="L3" s="146" t="s">
        <v>833</v>
      </c>
      <c r="M3" s="138" t="s">
        <v>832</v>
      </c>
      <c r="N3" s="138" t="s">
        <v>832</v>
      </c>
      <c r="O3" s="138" t="s">
        <v>832</v>
      </c>
      <c r="P3" s="52"/>
      <c r="Q3" s="52"/>
      <c r="DC3" s="48"/>
    </row>
    <row r="4" spans="1:107" ht="15.75" customHeight="1" x14ac:dyDescent="0.35">
      <c r="E4" s="131" t="s">
        <v>827</v>
      </c>
      <c r="F4" s="136" t="s">
        <v>77</v>
      </c>
      <c r="G4" s="137" t="s">
        <v>831</v>
      </c>
      <c r="H4" s="137" t="s">
        <v>831</v>
      </c>
      <c r="I4" s="146" t="s">
        <v>833</v>
      </c>
      <c r="J4" s="137" t="s">
        <v>831</v>
      </c>
      <c r="K4" s="138" t="s">
        <v>832</v>
      </c>
      <c r="L4" s="138" t="s">
        <v>832</v>
      </c>
      <c r="M4" s="146" t="s">
        <v>833</v>
      </c>
      <c r="N4" s="138" t="s">
        <v>832</v>
      </c>
      <c r="O4" s="138" t="s">
        <v>832</v>
      </c>
      <c r="P4" s="52"/>
      <c r="Q4" s="52"/>
      <c r="DC4" s="48"/>
    </row>
    <row r="5" spans="1:107" ht="15.75" customHeight="1" x14ac:dyDescent="0.35">
      <c r="E5" s="131" t="s">
        <v>821</v>
      </c>
      <c r="F5" s="136" t="s">
        <v>77</v>
      </c>
      <c r="G5" s="137" t="s">
        <v>831</v>
      </c>
      <c r="H5" s="146" t="s">
        <v>833</v>
      </c>
      <c r="I5" s="137" t="s">
        <v>831</v>
      </c>
      <c r="J5" s="137" t="s">
        <v>831</v>
      </c>
      <c r="K5" s="138" t="s">
        <v>832</v>
      </c>
      <c r="L5" s="138" t="s">
        <v>832</v>
      </c>
      <c r="M5" s="138" t="s">
        <v>832</v>
      </c>
      <c r="N5" s="138" t="s">
        <v>832</v>
      </c>
      <c r="O5" s="138" t="s">
        <v>832</v>
      </c>
      <c r="P5" s="52"/>
      <c r="Q5" s="52"/>
      <c r="DC5" s="48"/>
    </row>
    <row r="6" spans="1:107" ht="15.75" customHeight="1" x14ac:dyDescent="0.35">
      <c r="E6" s="131" t="s">
        <v>829</v>
      </c>
      <c r="F6" s="136" t="s">
        <v>77</v>
      </c>
      <c r="G6" s="137" t="s">
        <v>831</v>
      </c>
      <c r="H6" s="137" t="s">
        <v>831</v>
      </c>
      <c r="I6" s="146" t="s">
        <v>833</v>
      </c>
      <c r="J6" s="137" t="s">
        <v>831</v>
      </c>
      <c r="K6" s="138" t="s">
        <v>832</v>
      </c>
      <c r="L6" s="138" t="s">
        <v>832</v>
      </c>
      <c r="M6" s="146" t="s">
        <v>833</v>
      </c>
      <c r="N6" s="138" t="s">
        <v>832</v>
      </c>
      <c r="O6" s="138" t="s">
        <v>832</v>
      </c>
      <c r="P6" s="52"/>
      <c r="Q6" s="52"/>
      <c r="DC6" s="48"/>
    </row>
    <row r="7" spans="1:107" s="139" customFormat="1" ht="15.75" customHeight="1" x14ac:dyDescent="0.35">
      <c r="E7" s="140"/>
      <c r="F7" s="141"/>
      <c r="G7" s="142"/>
      <c r="H7" s="142"/>
      <c r="I7" s="142"/>
      <c r="J7" s="142"/>
      <c r="K7" s="142"/>
      <c r="L7" s="142"/>
      <c r="M7" s="142"/>
      <c r="N7" s="142"/>
      <c r="O7" s="142"/>
      <c r="P7" s="143"/>
      <c r="Q7" s="143"/>
      <c r="DC7" s="144"/>
    </row>
    <row r="8" spans="1:107" ht="15" customHeight="1" x14ac:dyDescent="0.35">
      <c r="E8" s="89" t="s">
        <v>774</v>
      </c>
      <c r="F8" s="89" t="s">
        <v>775</v>
      </c>
    </row>
    <row r="9" spans="1:107" ht="26" x14ac:dyDescent="0.35">
      <c r="E9" s="135" t="s">
        <v>28</v>
      </c>
      <c r="F9" s="136" t="s">
        <v>47</v>
      </c>
      <c r="G9" s="132" t="s">
        <v>48</v>
      </c>
      <c r="H9" s="132" t="s">
        <v>49</v>
      </c>
      <c r="I9" s="132" t="s">
        <v>50</v>
      </c>
      <c r="J9" s="132" t="s">
        <v>51</v>
      </c>
      <c r="K9" s="133" t="s">
        <v>52</v>
      </c>
      <c r="L9" s="134" t="s">
        <v>53</v>
      </c>
      <c r="M9" s="134" t="s">
        <v>54</v>
      </c>
      <c r="N9" s="132" t="s">
        <v>55</v>
      </c>
      <c r="O9" s="132" t="s">
        <v>56</v>
      </c>
      <c r="P9" s="52"/>
      <c r="Q9" s="52"/>
      <c r="DC9" s="48"/>
    </row>
    <row r="10" spans="1:107" ht="15.75" customHeight="1" x14ac:dyDescent="0.35">
      <c r="E10" s="131" t="s">
        <v>830</v>
      </c>
      <c r="F10" s="136" t="s">
        <v>77</v>
      </c>
      <c r="G10" s="145" t="s">
        <v>834</v>
      </c>
      <c r="H10" s="146" t="s">
        <v>833</v>
      </c>
      <c r="I10" s="145" t="s">
        <v>834</v>
      </c>
      <c r="J10" s="145" t="s">
        <v>834</v>
      </c>
      <c r="K10" s="138" t="s">
        <v>835</v>
      </c>
      <c r="L10" s="146" t="s">
        <v>833</v>
      </c>
      <c r="M10" s="138" t="s">
        <v>835</v>
      </c>
      <c r="N10" s="138" t="s">
        <v>835</v>
      </c>
      <c r="O10" s="138" t="s">
        <v>835</v>
      </c>
      <c r="P10" s="52"/>
      <c r="Q10" s="52"/>
      <c r="DC10" s="48"/>
    </row>
    <row r="11" spans="1:107" ht="15.75" customHeight="1" x14ac:dyDescent="0.35">
      <c r="E11" s="131" t="s">
        <v>827</v>
      </c>
      <c r="F11" s="136" t="s">
        <v>77</v>
      </c>
      <c r="G11" s="145" t="s">
        <v>834</v>
      </c>
      <c r="H11" s="145" t="s">
        <v>834</v>
      </c>
      <c r="I11" s="146" t="s">
        <v>833</v>
      </c>
      <c r="J11" s="145" t="s">
        <v>834</v>
      </c>
      <c r="K11" s="138" t="s">
        <v>835</v>
      </c>
      <c r="L11" s="138" t="s">
        <v>835</v>
      </c>
      <c r="M11" s="146" t="s">
        <v>833</v>
      </c>
      <c r="N11" s="138" t="s">
        <v>835</v>
      </c>
      <c r="O11" s="138" t="s">
        <v>835</v>
      </c>
      <c r="P11" s="52"/>
      <c r="Q11" s="52"/>
      <c r="DC11" s="48"/>
    </row>
    <row r="12" spans="1:107" ht="15.75" customHeight="1" x14ac:dyDescent="0.35">
      <c r="E12" s="131" t="s">
        <v>821</v>
      </c>
      <c r="F12" s="136" t="s">
        <v>77</v>
      </c>
      <c r="G12" s="145" t="s">
        <v>834</v>
      </c>
      <c r="H12" s="146" t="s">
        <v>833</v>
      </c>
      <c r="I12" s="145" t="s">
        <v>834</v>
      </c>
      <c r="J12" s="145" t="s">
        <v>834</v>
      </c>
      <c r="K12" s="138" t="s">
        <v>835</v>
      </c>
      <c r="L12" s="138" t="s">
        <v>835</v>
      </c>
      <c r="M12" s="138" t="s">
        <v>835</v>
      </c>
      <c r="N12" s="138" t="s">
        <v>835</v>
      </c>
      <c r="O12" s="138" t="s">
        <v>835</v>
      </c>
      <c r="P12" s="52"/>
      <c r="Q12" s="52"/>
      <c r="DC12" s="48"/>
    </row>
    <row r="13" spans="1:107" ht="15.75" customHeight="1" x14ac:dyDescent="0.35">
      <c r="E13" s="131" t="s">
        <v>829</v>
      </c>
      <c r="F13" s="136" t="s">
        <v>77</v>
      </c>
      <c r="G13" s="145" t="s">
        <v>834</v>
      </c>
      <c r="H13" s="145" t="s">
        <v>834</v>
      </c>
      <c r="I13" s="146" t="s">
        <v>833</v>
      </c>
      <c r="J13" s="145" t="s">
        <v>834</v>
      </c>
      <c r="K13" s="138" t="s">
        <v>835</v>
      </c>
      <c r="L13" s="138" t="s">
        <v>835</v>
      </c>
      <c r="M13" s="146" t="s">
        <v>833</v>
      </c>
      <c r="N13" s="138" t="s">
        <v>835</v>
      </c>
      <c r="O13" s="138" t="s">
        <v>835</v>
      </c>
      <c r="P13" s="52"/>
      <c r="Q13" s="52"/>
      <c r="DC13" s="48"/>
    </row>
    <row r="14" spans="1:107" ht="15.75" customHeight="1" x14ac:dyDescent="0.35">
      <c r="G14" s="50"/>
      <c r="H14" s="50"/>
      <c r="I14" s="50"/>
      <c r="J14" s="50"/>
      <c r="K14" s="51"/>
      <c r="L14" s="50"/>
      <c r="M14" s="50"/>
      <c r="N14" s="50"/>
      <c r="O14" s="50"/>
      <c r="P14" s="52"/>
      <c r="Q14" s="52"/>
      <c r="DC14" s="48"/>
    </row>
    <row r="15" spans="1:107" ht="15.75" customHeight="1" x14ac:dyDescent="0.35">
      <c r="G15" s="88" t="s">
        <v>773</v>
      </c>
      <c r="H15" s="89" t="s">
        <v>774</v>
      </c>
      <c r="I15" s="89" t="s">
        <v>775</v>
      </c>
      <c r="J15" s="50"/>
      <c r="K15" s="51"/>
      <c r="L15" s="50"/>
      <c r="M15" s="50"/>
      <c r="N15" s="50"/>
      <c r="O15" s="50"/>
      <c r="P15" s="52"/>
      <c r="Q15" s="52"/>
      <c r="DC15" s="48"/>
    </row>
    <row r="16" spans="1:107" ht="15.75" customHeight="1" x14ac:dyDescent="0.35">
      <c r="G16" s="86" t="s">
        <v>776</v>
      </c>
      <c r="H16" s="87">
        <v>1</v>
      </c>
      <c r="I16" s="87">
        <v>1</v>
      </c>
      <c r="J16" s="145" t="s">
        <v>834</v>
      </c>
      <c r="K16" s="51"/>
      <c r="L16" s="50"/>
      <c r="M16" s="50"/>
      <c r="N16" s="50"/>
      <c r="O16" s="50"/>
      <c r="P16" s="52"/>
      <c r="Q16" s="52"/>
      <c r="DC16" s="48"/>
    </row>
    <row r="17" spans="7:107" ht="15.75" customHeight="1" x14ac:dyDescent="0.35">
      <c r="G17" s="86" t="s">
        <v>777</v>
      </c>
      <c r="H17" s="87">
        <v>1</v>
      </c>
      <c r="I17" s="87">
        <v>1</v>
      </c>
      <c r="J17" s="145" t="s">
        <v>834</v>
      </c>
      <c r="K17" s="51"/>
      <c r="L17" s="50"/>
      <c r="M17" s="50"/>
      <c r="N17" s="50"/>
      <c r="O17" s="50"/>
      <c r="P17" s="52"/>
      <c r="Q17" s="52"/>
      <c r="DC17" s="48"/>
    </row>
    <row r="18" spans="7:107" ht="15.75" customHeight="1" x14ac:dyDescent="0.35">
      <c r="G18" s="86" t="s">
        <v>778</v>
      </c>
      <c r="H18" s="87">
        <v>0</v>
      </c>
      <c r="I18" s="87">
        <v>0</v>
      </c>
      <c r="J18" s="50"/>
      <c r="K18" s="51"/>
      <c r="L18" s="50"/>
      <c r="M18" s="50"/>
      <c r="N18" s="50"/>
      <c r="O18" s="50"/>
      <c r="P18" s="52"/>
      <c r="Q18" s="52"/>
      <c r="DC18" s="48"/>
    </row>
    <row r="19" spans="7:107" ht="15.75" customHeight="1" x14ac:dyDescent="0.35">
      <c r="G19" s="86" t="s">
        <v>779</v>
      </c>
      <c r="H19" s="87">
        <v>1</v>
      </c>
      <c r="I19" s="87">
        <v>1</v>
      </c>
      <c r="J19" s="145" t="s">
        <v>834</v>
      </c>
      <c r="K19" s="51"/>
      <c r="L19" s="50"/>
      <c r="M19" s="50"/>
      <c r="N19" s="50"/>
      <c r="O19" s="50"/>
      <c r="P19" s="52"/>
      <c r="Q19" s="52"/>
      <c r="DC19" s="48"/>
    </row>
    <row r="20" spans="7:107" ht="15.75" customHeight="1" x14ac:dyDescent="0.35">
      <c r="G20" s="86" t="s">
        <v>780</v>
      </c>
      <c r="H20" s="87">
        <v>1</v>
      </c>
      <c r="I20" s="87">
        <v>0</v>
      </c>
      <c r="J20" s="138" t="s">
        <v>835</v>
      </c>
      <c r="K20" s="51"/>
      <c r="L20" s="50"/>
      <c r="M20" s="50"/>
      <c r="N20" s="50"/>
      <c r="O20" s="50"/>
      <c r="P20" s="52"/>
      <c r="Q20" s="52"/>
      <c r="DC20" s="48"/>
    </row>
    <row r="21" spans="7:107" ht="15.75" customHeight="1" x14ac:dyDescent="0.35">
      <c r="G21" s="86" t="s">
        <v>781</v>
      </c>
      <c r="H21" s="87">
        <v>1</v>
      </c>
      <c r="I21" s="87">
        <v>0</v>
      </c>
      <c r="J21" s="138" t="s">
        <v>835</v>
      </c>
      <c r="K21" s="51"/>
      <c r="L21" s="50"/>
      <c r="M21" s="50"/>
      <c r="N21" s="50"/>
      <c r="O21" s="50"/>
      <c r="P21" s="52"/>
      <c r="Q21" s="52"/>
      <c r="DC21" s="48"/>
    </row>
    <row r="22" spans="7:107" ht="15.75" customHeight="1" x14ac:dyDescent="0.35">
      <c r="G22" s="86" t="s">
        <v>782</v>
      </c>
      <c r="H22" s="87">
        <v>0</v>
      </c>
      <c r="I22" s="87">
        <v>0</v>
      </c>
      <c r="J22" s="50"/>
      <c r="K22" s="51"/>
      <c r="L22" s="50"/>
      <c r="M22" s="50"/>
      <c r="N22" s="50"/>
      <c r="O22" s="50"/>
      <c r="P22" s="52"/>
      <c r="Q22" s="52"/>
      <c r="DC22" s="48"/>
    </row>
    <row r="23" spans="7:107" ht="15.75" customHeight="1" x14ac:dyDescent="0.35">
      <c r="G23" s="86" t="s">
        <v>783</v>
      </c>
      <c r="H23" s="87">
        <v>1</v>
      </c>
      <c r="I23" s="87">
        <v>0</v>
      </c>
      <c r="J23" s="138" t="s">
        <v>835</v>
      </c>
      <c r="K23" s="51"/>
      <c r="L23" s="50"/>
      <c r="M23" s="50"/>
      <c r="N23" s="50"/>
      <c r="O23" s="50"/>
      <c r="P23" s="52"/>
      <c r="Q23" s="52"/>
      <c r="DC23" s="48"/>
    </row>
    <row r="24" spans="7:107" ht="15.75" customHeight="1" x14ac:dyDescent="0.35">
      <c r="G24" s="86" t="s">
        <v>784</v>
      </c>
      <c r="H24" s="87">
        <v>1</v>
      </c>
      <c r="I24" s="87">
        <v>0</v>
      </c>
      <c r="J24" s="138" t="s">
        <v>835</v>
      </c>
      <c r="K24" s="51"/>
      <c r="L24" s="50"/>
      <c r="M24" s="50"/>
      <c r="N24" s="50"/>
      <c r="O24" s="50"/>
      <c r="P24" s="52"/>
      <c r="Q24" s="52"/>
      <c r="DC24" s="48"/>
    </row>
    <row r="25" spans="7:107" ht="15.75" customHeight="1" x14ac:dyDescent="0.35">
      <c r="G25" s="86" t="s">
        <v>785</v>
      </c>
      <c r="H25" s="87">
        <v>1</v>
      </c>
      <c r="I25" s="87">
        <v>1</v>
      </c>
      <c r="J25" s="145" t="s">
        <v>834</v>
      </c>
      <c r="K25" s="51"/>
      <c r="L25" s="50"/>
      <c r="M25" s="50"/>
      <c r="N25" s="50"/>
      <c r="O25" s="50"/>
      <c r="P25" s="52"/>
      <c r="Q25" s="52"/>
      <c r="DC25" s="48"/>
    </row>
    <row r="26" spans="7:107" ht="15.75" customHeight="1" x14ac:dyDescent="0.35">
      <c r="G26" s="86" t="s">
        <v>786</v>
      </c>
      <c r="H26" s="87">
        <v>0</v>
      </c>
      <c r="I26" s="87">
        <v>0</v>
      </c>
      <c r="J26" s="50"/>
      <c r="K26" s="51"/>
      <c r="L26" s="50"/>
      <c r="M26" s="50"/>
      <c r="N26" s="50"/>
      <c r="O26" s="50"/>
      <c r="P26" s="52"/>
      <c r="Q26" s="52"/>
      <c r="DC26" s="48"/>
    </row>
    <row r="27" spans="7:107" ht="15.75" customHeight="1" x14ac:dyDescent="0.35">
      <c r="G27" s="86" t="s">
        <v>787</v>
      </c>
      <c r="H27" s="87">
        <v>1</v>
      </c>
      <c r="I27" s="87">
        <v>1</v>
      </c>
      <c r="J27" s="145" t="s">
        <v>834</v>
      </c>
      <c r="K27" s="51"/>
      <c r="L27" s="50"/>
      <c r="M27" s="50"/>
      <c r="N27" s="50"/>
      <c r="O27" s="50"/>
      <c r="P27" s="52"/>
      <c r="Q27" s="52"/>
      <c r="DC27" s="48"/>
    </row>
    <row r="28" spans="7:107" ht="15.75" customHeight="1" x14ac:dyDescent="0.35">
      <c r="G28" s="86" t="s">
        <v>788</v>
      </c>
      <c r="H28" s="87">
        <v>1</v>
      </c>
      <c r="I28" s="87">
        <v>1</v>
      </c>
      <c r="J28" s="145" t="s">
        <v>834</v>
      </c>
      <c r="K28" s="51"/>
      <c r="L28" s="50"/>
      <c r="M28" s="50"/>
      <c r="N28" s="50"/>
      <c r="O28" s="50"/>
      <c r="P28" s="52"/>
      <c r="Q28" s="52"/>
      <c r="DC28" s="48"/>
    </row>
    <row r="29" spans="7:107" ht="15.75" customHeight="1" x14ac:dyDescent="0.35">
      <c r="G29" s="86" t="s">
        <v>789</v>
      </c>
      <c r="H29" s="87">
        <v>1</v>
      </c>
      <c r="I29" s="87">
        <v>0</v>
      </c>
      <c r="J29" s="138" t="s">
        <v>835</v>
      </c>
      <c r="K29" s="51"/>
      <c r="L29" s="50"/>
      <c r="M29" s="50"/>
      <c r="N29" s="50"/>
      <c r="O29" s="50"/>
      <c r="P29" s="52"/>
      <c r="Q29" s="52"/>
      <c r="DC29" s="48"/>
    </row>
    <row r="30" spans="7:107" ht="15.75" customHeight="1" x14ac:dyDescent="0.35">
      <c r="G30" s="86" t="s">
        <v>790</v>
      </c>
      <c r="H30" s="87">
        <v>0</v>
      </c>
      <c r="I30" s="87">
        <v>0</v>
      </c>
      <c r="J30" s="50"/>
      <c r="K30" s="51"/>
      <c r="L30" s="50"/>
      <c r="M30" s="50"/>
      <c r="N30" s="50"/>
      <c r="O30" s="50"/>
      <c r="P30" s="52"/>
      <c r="Q30" s="52"/>
      <c r="DC30" s="48"/>
    </row>
    <row r="31" spans="7:107" ht="15.75" customHeight="1" x14ac:dyDescent="0.35">
      <c r="G31" s="86" t="s">
        <v>791</v>
      </c>
      <c r="H31" s="87">
        <v>1</v>
      </c>
      <c r="I31" s="87">
        <v>0</v>
      </c>
      <c r="J31" s="138" t="s">
        <v>835</v>
      </c>
      <c r="K31" s="51"/>
      <c r="L31" s="50"/>
      <c r="M31" s="50"/>
      <c r="N31" s="50"/>
      <c r="O31" s="50"/>
      <c r="P31" s="52"/>
      <c r="Q31" s="52"/>
      <c r="DC31" s="48"/>
    </row>
    <row r="32" spans="7:107" ht="15.75" customHeight="1" x14ac:dyDescent="0.35">
      <c r="G32" s="86" t="s">
        <v>792</v>
      </c>
      <c r="H32" s="87">
        <v>1</v>
      </c>
      <c r="I32" s="87">
        <v>0</v>
      </c>
      <c r="J32" s="138" t="s">
        <v>835</v>
      </c>
      <c r="K32" s="51"/>
      <c r="L32" s="50"/>
      <c r="M32" s="50"/>
      <c r="N32" s="50"/>
      <c r="O32" s="50"/>
      <c r="P32" s="52"/>
      <c r="Q32" s="52"/>
      <c r="DC32" s="48"/>
    </row>
    <row r="33" spans="7:107" ht="15.75" customHeight="1" x14ac:dyDescent="0.35">
      <c r="G33" s="86" t="s">
        <v>793</v>
      </c>
      <c r="H33" s="87">
        <v>1</v>
      </c>
      <c r="I33" s="87">
        <v>0</v>
      </c>
      <c r="J33" s="138" t="s">
        <v>835</v>
      </c>
      <c r="K33" s="51"/>
      <c r="L33" s="50"/>
      <c r="M33" s="50"/>
      <c r="N33" s="50"/>
      <c r="O33" s="50"/>
      <c r="P33" s="52"/>
      <c r="Q33" s="52"/>
      <c r="DC33" s="48"/>
    </row>
    <row r="34" spans="7:107" ht="15.75" customHeight="1" x14ac:dyDescent="0.35">
      <c r="G34" s="86" t="s">
        <v>794</v>
      </c>
      <c r="H34" s="87">
        <v>1</v>
      </c>
      <c r="I34" s="87">
        <v>1</v>
      </c>
      <c r="J34" s="145" t="s">
        <v>834</v>
      </c>
      <c r="K34" s="51"/>
      <c r="L34" s="50"/>
      <c r="M34" s="50"/>
      <c r="N34" s="50"/>
      <c r="O34" s="50"/>
      <c r="P34" s="52"/>
      <c r="Q34" s="52"/>
      <c r="DC34" s="48"/>
    </row>
    <row r="35" spans="7:107" ht="15.75" customHeight="1" x14ac:dyDescent="0.35">
      <c r="G35" s="86" t="s">
        <v>795</v>
      </c>
      <c r="H35" s="87">
        <v>1</v>
      </c>
      <c r="I35" s="87">
        <v>1</v>
      </c>
      <c r="J35" s="145" t="s">
        <v>834</v>
      </c>
      <c r="K35" s="51"/>
      <c r="L35" s="50"/>
      <c r="M35" s="50"/>
      <c r="N35" s="50"/>
      <c r="O35" s="50"/>
      <c r="P35" s="52"/>
      <c r="Q35" s="52"/>
      <c r="DC35" s="48"/>
    </row>
    <row r="36" spans="7:107" ht="15.75" customHeight="1" x14ac:dyDescent="0.35">
      <c r="G36" s="86" t="s">
        <v>796</v>
      </c>
      <c r="H36" s="87">
        <v>0</v>
      </c>
      <c r="I36" s="87">
        <v>0</v>
      </c>
      <c r="J36" s="50"/>
      <c r="K36" s="51"/>
      <c r="L36" s="50"/>
      <c r="M36" s="50"/>
      <c r="N36" s="50"/>
      <c r="O36" s="50"/>
      <c r="P36" s="52"/>
      <c r="Q36" s="52"/>
      <c r="DC36" s="48"/>
    </row>
    <row r="37" spans="7:107" ht="15.75" customHeight="1" x14ac:dyDescent="0.35">
      <c r="G37" s="86" t="s">
        <v>797</v>
      </c>
      <c r="H37" s="87">
        <v>1</v>
      </c>
      <c r="I37" s="87">
        <v>1</v>
      </c>
      <c r="J37" s="145" t="s">
        <v>834</v>
      </c>
      <c r="K37" s="51"/>
      <c r="L37" s="50"/>
      <c r="M37" s="50"/>
      <c r="N37" s="50"/>
      <c r="O37" s="50"/>
      <c r="P37" s="52"/>
      <c r="Q37" s="52"/>
      <c r="DC37" s="48"/>
    </row>
    <row r="38" spans="7:107" ht="15.75" customHeight="1" x14ac:dyDescent="0.35">
      <c r="G38" s="86" t="s">
        <v>798</v>
      </c>
      <c r="H38" s="87">
        <v>1</v>
      </c>
      <c r="I38" s="87">
        <v>0</v>
      </c>
      <c r="J38" s="138" t="s">
        <v>835</v>
      </c>
      <c r="K38" s="51"/>
      <c r="L38" s="50"/>
      <c r="M38" s="50"/>
      <c r="N38" s="50"/>
      <c r="O38" s="50"/>
      <c r="P38" s="52"/>
      <c r="Q38" s="52"/>
      <c r="DC38" s="48"/>
    </row>
    <row r="39" spans="7:107" ht="15.75" customHeight="1" x14ac:dyDescent="0.35">
      <c r="G39" s="86" t="s">
        <v>799</v>
      </c>
      <c r="H39" s="87">
        <v>1</v>
      </c>
      <c r="I39" s="87">
        <v>0</v>
      </c>
      <c r="J39" s="138" t="s">
        <v>835</v>
      </c>
      <c r="K39" s="51"/>
      <c r="L39" s="50"/>
      <c r="M39" s="50"/>
      <c r="N39" s="50"/>
      <c r="O39" s="50"/>
      <c r="P39" s="52"/>
      <c r="Q39" s="52"/>
      <c r="DC39" s="48"/>
    </row>
    <row r="40" spans="7:107" ht="15.75" customHeight="1" x14ac:dyDescent="0.35">
      <c r="G40" s="86" t="s">
        <v>800</v>
      </c>
      <c r="H40" s="87">
        <v>0</v>
      </c>
      <c r="I40" s="87">
        <v>0</v>
      </c>
      <c r="J40" s="50"/>
      <c r="K40" s="51"/>
      <c r="L40" s="50"/>
      <c r="M40" s="50"/>
      <c r="N40" s="50"/>
      <c r="O40" s="50"/>
      <c r="P40" s="52"/>
      <c r="Q40" s="52"/>
      <c r="DC40" s="48"/>
    </row>
    <row r="41" spans="7:107" ht="15.75" customHeight="1" x14ac:dyDescent="0.35">
      <c r="G41" s="86" t="s">
        <v>801</v>
      </c>
      <c r="H41" s="87">
        <v>1</v>
      </c>
      <c r="I41" s="87">
        <v>0</v>
      </c>
      <c r="J41" s="138" t="s">
        <v>835</v>
      </c>
      <c r="K41" s="51"/>
      <c r="L41" s="50"/>
      <c r="M41" s="50"/>
      <c r="N41" s="50"/>
      <c r="O41" s="50"/>
      <c r="P41" s="52"/>
      <c r="Q41" s="52"/>
      <c r="DC41" s="48"/>
    </row>
    <row r="42" spans="7:107" ht="15.75" customHeight="1" x14ac:dyDescent="0.35">
      <c r="G42" s="86" t="s">
        <v>802</v>
      </c>
      <c r="H42" s="87">
        <v>1</v>
      </c>
      <c r="I42" s="87">
        <v>0</v>
      </c>
      <c r="J42" s="138" t="s">
        <v>835</v>
      </c>
      <c r="K42" s="51"/>
      <c r="L42" s="50"/>
      <c r="M42" s="50"/>
      <c r="N42" s="50"/>
      <c r="O42" s="50"/>
      <c r="P42" s="52"/>
      <c r="Q42" s="52"/>
      <c r="DC42" s="48"/>
    </row>
    <row r="43" spans="7:107" ht="15.75" customHeight="1" x14ac:dyDescent="0.35">
      <c r="G43" s="86" t="s">
        <v>803</v>
      </c>
      <c r="H43" s="87">
        <v>1</v>
      </c>
      <c r="I43" s="87">
        <v>1</v>
      </c>
      <c r="J43" s="145" t="s">
        <v>834</v>
      </c>
      <c r="K43" s="51"/>
      <c r="L43" s="50"/>
      <c r="M43" s="50"/>
      <c r="N43" s="50"/>
      <c r="O43" s="50"/>
      <c r="P43" s="52"/>
      <c r="Q43" s="52"/>
      <c r="DC43" s="48"/>
    </row>
    <row r="44" spans="7:107" ht="15.75" customHeight="1" x14ac:dyDescent="0.35">
      <c r="G44" s="86" t="s">
        <v>804</v>
      </c>
      <c r="H44" s="87">
        <v>0</v>
      </c>
      <c r="I44" s="87">
        <v>0</v>
      </c>
      <c r="J44" s="50"/>
      <c r="K44" s="51"/>
      <c r="L44" s="50"/>
      <c r="M44" s="50"/>
      <c r="N44" s="50"/>
      <c r="O44" s="50"/>
      <c r="P44" s="52"/>
      <c r="Q44" s="52"/>
      <c r="DC44" s="48"/>
    </row>
    <row r="45" spans="7:107" ht="15.75" customHeight="1" x14ac:dyDescent="0.35">
      <c r="G45" s="86" t="s">
        <v>805</v>
      </c>
      <c r="H45" s="87">
        <v>1</v>
      </c>
      <c r="I45" s="87">
        <v>1</v>
      </c>
      <c r="J45" s="145" t="s">
        <v>834</v>
      </c>
      <c r="K45" s="51"/>
      <c r="L45" s="50"/>
      <c r="M45" s="50"/>
      <c r="N45" s="50"/>
      <c r="O45" s="50"/>
      <c r="P45" s="52"/>
      <c r="Q45" s="52"/>
      <c r="DC45" s="48"/>
    </row>
    <row r="46" spans="7:107" ht="15.75" customHeight="1" x14ac:dyDescent="0.35">
      <c r="G46" s="86" t="s">
        <v>806</v>
      </c>
      <c r="H46" s="87">
        <v>1</v>
      </c>
      <c r="I46" s="87">
        <v>1</v>
      </c>
      <c r="J46" s="145" t="s">
        <v>834</v>
      </c>
      <c r="K46" s="51"/>
      <c r="L46" s="50"/>
      <c r="M46" s="50"/>
      <c r="N46" s="50"/>
      <c r="O46" s="50"/>
      <c r="P46" s="52"/>
      <c r="Q46" s="52"/>
      <c r="DC46" s="48"/>
    </row>
    <row r="47" spans="7:107" ht="15.75" customHeight="1" x14ac:dyDescent="0.35">
      <c r="G47" s="86" t="s">
        <v>807</v>
      </c>
      <c r="H47" s="87">
        <v>1</v>
      </c>
      <c r="I47" s="87">
        <v>0</v>
      </c>
      <c r="J47" s="138" t="s">
        <v>835</v>
      </c>
      <c r="K47" s="51"/>
      <c r="L47" s="50"/>
      <c r="M47" s="50"/>
      <c r="N47" s="50"/>
      <c r="O47" s="50"/>
      <c r="P47" s="52"/>
      <c r="Q47" s="52"/>
      <c r="DC47" s="48"/>
    </row>
    <row r="48" spans="7:107" ht="15.75" customHeight="1" x14ac:dyDescent="0.35">
      <c r="G48" s="86" t="s">
        <v>808</v>
      </c>
      <c r="H48" s="87">
        <v>1</v>
      </c>
      <c r="I48" s="87">
        <v>0</v>
      </c>
      <c r="J48" s="138" t="s">
        <v>835</v>
      </c>
      <c r="K48" s="51"/>
      <c r="L48" s="50"/>
      <c r="M48" s="50"/>
      <c r="N48" s="50"/>
      <c r="O48" s="50"/>
      <c r="P48" s="52"/>
      <c r="Q48" s="52"/>
      <c r="DC48" s="48"/>
    </row>
    <row r="49" spans="7:107" ht="15.75" customHeight="1" x14ac:dyDescent="0.35">
      <c r="G49" s="86" t="s">
        <v>809</v>
      </c>
      <c r="H49" s="87">
        <v>1</v>
      </c>
      <c r="I49" s="87">
        <v>0</v>
      </c>
      <c r="J49" s="138" t="s">
        <v>835</v>
      </c>
      <c r="K49" s="51"/>
      <c r="L49" s="50"/>
      <c r="M49" s="50"/>
      <c r="N49" s="50"/>
      <c r="O49" s="50"/>
      <c r="P49" s="52"/>
      <c r="Q49" s="52"/>
      <c r="DC49" s="48"/>
    </row>
    <row r="50" spans="7:107" ht="15.75" customHeight="1" x14ac:dyDescent="0.35">
      <c r="G50" s="86" t="s">
        <v>810</v>
      </c>
      <c r="H50" s="87">
        <v>1</v>
      </c>
      <c r="I50" s="87">
        <v>0</v>
      </c>
      <c r="J50" s="138" t="s">
        <v>835</v>
      </c>
      <c r="K50" s="51"/>
      <c r="L50" s="50"/>
      <c r="M50" s="50"/>
      <c r="N50" s="50"/>
      <c r="O50" s="50"/>
      <c r="P50" s="52"/>
      <c r="Q50" s="52"/>
      <c r="DC50" s="48"/>
    </row>
    <row r="51" spans="7:107" ht="15.75" customHeight="1" x14ac:dyDescent="0.35">
      <c r="G51" s="86" t="s">
        <v>811</v>
      </c>
      <c r="H51" s="87">
        <v>1</v>
      </c>
      <c r="I51" s="87">
        <v>0</v>
      </c>
      <c r="J51" s="138" t="s">
        <v>835</v>
      </c>
      <c r="K51" s="51"/>
      <c r="L51" s="50"/>
      <c r="M51" s="50"/>
      <c r="N51" s="50"/>
      <c r="O51" s="50"/>
      <c r="P51" s="52"/>
      <c r="Q51" s="52"/>
      <c r="DC51" s="48"/>
    </row>
    <row r="52" spans="7:107" ht="15.75" customHeight="1" x14ac:dyDescent="0.35">
      <c r="G52" s="50"/>
      <c r="H52" s="50"/>
      <c r="I52" s="50"/>
      <c r="J52" s="50"/>
      <c r="K52" s="51"/>
      <c r="L52" s="50"/>
      <c r="M52" s="50"/>
      <c r="N52" s="50"/>
      <c r="O52" s="50"/>
      <c r="P52" s="52"/>
      <c r="Q52" s="52"/>
      <c r="DC52" s="48"/>
    </row>
    <row r="53" spans="7:107" ht="15.75" customHeight="1" x14ac:dyDescent="0.35">
      <c r="G53" s="50"/>
      <c r="H53" s="50"/>
      <c r="I53" s="50"/>
      <c r="J53" s="50"/>
      <c r="K53" s="51"/>
      <c r="L53" s="50"/>
      <c r="M53" s="50"/>
      <c r="N53" s="50"/>
      <c r="O53" s="50"/>
      <c r="P53" s="52"/>
      <c r="Q53" s="52"/>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row>
    <row r="142" spans="7:107" ht="15.75" customHeight="1" x14ac:dyDescent="0.35">
      <c r="G142" s="50"/>
      <c r="H142" s="50"/>
      <c r="I142" s="50"/>
      <c r="J142" s="50"/>
      <c r="K142" s="51"/>
      <c r="L142" s="50"/>
      <c r="M142" s="50"/>
      <c r="N142" s="50"/>
      <c r="O142" s="50"/>
      <c r="P142" s="52"/>
      <c r="Q142" s="52"/>
    </row>
    <row r="143" spans="7:107" ht="15.75" customHeight="1" x14ac:dyDescent="0.35">
      <c r="G143" s="50"/>
      <c r="H143" s="50"/>
      <c r="I143" s="50"/>
      <c r="J143" s="50"/>
      <c r="K143" s="51"/>
      <c r="L143" s="50"/>
      <c r="M143" s="50"/>
      <c r="N143" s="50"/>
      <c r="O143" s="50"/>
      <c r="P143" s="52"/>
      <c r="Q143" s="52"/>
    </row>
    <row r="144" spans="7:107" ht="15.75" customHeight="1" x14ac:dyDescent="0.35">
      <c r="G144" s="50"/>
      <c r="H144" s="50"/>
      <c r="I144" s="50"/>
      <c r="J144" s="50"/>
      <c r="K144" s="51"/>
      <c r="L144" s="50"/>
      <c r="M144" s="50"/>
      <c r="N144" s="50"/>
      <c r="O144" s="50"/>
      <c r="P144" s="52"/>
      <c r="Q144" s="52"/>
    </row>
    <row r="145" spans="7:17" ht="15.75" customHeight="1" x14ac:dyDescent="0.35">
      <c r="G145" s="50"/>
      <c r="H145" s="50"/>
      <c r="I145" s="50"/>
      <c r="J145" s="50"/>
      <c r="K145" s="51"/>
      <c r="L145" s="50"/>
      <c r="M145" s="50"/>
      <c r="N145" s="50"/>
      <c r="O145" s="50"/>
      <c r="P145" s="52"/>
      <c r="Q145" s="52"/>
    </row>
    <row r="146" spans="7:17" ht="15.75" customHeight="1" x14ac:dyDescent="0.35">
      <c r="G146" s="50"/>
      <c r="H146" s="50"/>
      <c r="I146" s="50"/>
      <c r="J146" s="50"/>
      <c r="K146" s="51"/>
      <c r="L146" s="50"/>
      <c r="M146" s="50"/>
      <c r="N146" s="50"/>
      <c r="O146" s="50"/>
      <c r="P146" s="52"/>
      <c r="Q146" s="52"/>
    </row>
    <row r="147" spans="7:17" ht="15.75" customHeight="1" x14ac:dyDescent="0.35">
      <c r="G147" s="50"/>
      <c r="H147" s="50"/>
      <c r="I147" s="50"/>
      <c r="J147" s="50"/>
      <c r="K147" s="51"/>
      <c r="L147" s="50"/>
      <c r="M147" s="50"/>
      <c r="N147" s="50"/>
      <c r="O147" s="50"/>
      <c r="P147" s="52"/>
      <c r="Q147" s="52"/>
    </row>
    <row r="148" spans="7:17" ht="15.75" customHeight="1" x14ac:dyDescent="0.35">
      <c r="G148" s="50"/>
      <c r="H148" s="50"/>
      <c r="I148" s="50"/>
      <c r="J148" s="50"/>
      <c r="K148" s="51"/>
      <c r="L148" s="50"/>
      <c r="M148" s="50"/>
      <c r="N148" s="50"/>
      <c r="O148" s="50"/>
      <c r="P148" s="52"/>
      <c r="Q148" s="52"/>
    </row>
    <row r="149" spans="7:17" ht="15.75" customHeight="1" x14ac:dyDescent="0.35">
      <c r="G149" s="50"/>
      <c r="H149" s="50"/>
      <c r="I149" s="50"/>
      <c r="J149" s="50"/>
      <c r="K149" s="51"/>
      <c r="L149" s="50"/>
      <c r="M149" s="50"/>
      <c r="N149" s="50"/>
      <c r="O149" s="50"/>
      <c r="P149" s="52"/>
      <c r="Q149" s="52"/>
    </row>
    <row r="150" spans="7:17" ht="15.75" customHeight="1" x14ac:dyDescent="0.35">
      <c r="G150" s="50"/>
      <c r="H150" s="50"/>
      <c r="I150" s="50"/>
      <c r="J150" s="50"/>
      <c r="K150" s="51"/>
      <c r="L150" s="50"/>
      <c r="M150" s="50"/>
      <c r="N150" s="50"/>
      <c r="O150" s="50"/>
      <c r="P150" s="52"/>
      <c r="Q150" s="52"/>
    </row>
    <row r="151" spans="7:17" ht="15.75" customHeight="1" x14ac:dyDescent="0.35">
      <c r="G151" s="50"/>
      <c r="H151" s="50"/>
      <c r="I151" s="50"/>
      <c r="J151" s="50"/>
      <c r="K151" s="51"/>
      <c r="L151" s="50"/>
      <c r="M151" s="50"/>
      <c r="N151" s="50"/>
      <c r="O151" s="50"/>
      <c r="P151" s="52"/>
      <c r="Q151" s="52"/>
    </row>
    <row r="152" spans="7:17" ht="15.75" customHeight="1" x14ac:dyDescent="0.35">
      <c r="G152" s="50"/>
      <c r="H152" s="50"/>
      <c r="I152" s="50"/>
      <c r="J152" s="50"/>
      <c r="K152" s="51"/>
      <c r="L152" s="50"/>
      <c r="M152" s="50"/>
      <c r="N152" s="50"/>
      <c r="O152" s="50"/>
      <c r="P152" s="52"/>
      <c r="Q152" s="52"/>
    </row>
    <row r="153" spans="7:17" ht="15.75" customHeight="1" x14ac:dyDescent="0.35">
      <c r="G153" s="50"/>
      <c r="H153" s="50"/>
      <c r="I153" s="50"/>
      <c r="J153" s="50"/>
      <c r="K153" s="51"/>
      <c r="L153" s="50"/>
      <c r="M153" s="50"/>
      <c r="N153" s="50"/>
      <c r="O153" s="50"/>
      <c r="P153" s="52"/>
      <c r="Q153" s="52"/>
    </row>
    <row r="154" spans="7:17" ht="15.75" customHeight="1" x14ac:dyDescent="0.35">
      <c r="G154" s="50"/>
      <c r="H154" s="50"/>
      <c r="I154" s="50"/>
      <c r="J154" s="50"/>
      <c r="K154" s="51"/>
      <c r="L154" s="50"/>
      <c r="M154" s="50"/>
      <c r="N154" s="50"/>
      <c r="O154" s="50"/>
      <c r="P154" s="52"/>
      <c r="Q154" s="52"/>
    </row>
    <row r="155" spans="7:17" ht="15.75" customHeight="1" x14ac:dyDescent="0.35">
      <c r="G155" s="50"/>
      <c r="H155" s="50"/>
      <c r="I155" s="50"/>
      <c r="J155" s="50"/>
      <c r="K155" s="51"/>
      <c r="L155" s="50"/>
      <c r="M155" s="50"/>
      <c r="N155" s="50"/>
      <c r="O155" s="50"/>
      <c r="P155" s="52"/>
      <c r="Q155" s="52"/>
    </row>
    <row r="156" spans="7:17" ht="15.75" customHeight="1" x14ac:dyDescent="0.35">
      <c r="G156" s="50"/>
      <c r="H156" s="50"/>
      <c r="I156" s="50"/>
      <c r="J156" s="50"/>
      <c r="K156" s="51"/>
      <c r="L156" s="50"/>
      <c r="M156" s="50"/>
      <c r="N156" s="50"/>
      <c r="O156" s="50"/>
      <c r="P156" s="52"/>
      <c r="Q156" s="52"/>
    </row>
    <row r="157" spans="7:17" ht="15.75" customHeight="1" x14ac:dyDescent="0.35">
      <c r="G157" s="50"/>
      <c r="H157" s="50"/>
      <c r="I157" s="50"/>
      <c r="J157" s="50"/>
      <c r="K157" s="51"/>
      <c r="L157" s="50"/>
      <c r="M157" s="50"/>
      <c r="N157" s="50"/>
      <c r="O157" s="50"/>
      <c r="P157" s="52"/>
      <c r="Q157" s="52"/>
    </row>
    <row r="158" spans="7:17" ht="15.75" customHeight="1" x14ac:dyDescent="0.35">
      <c r="G158" s="50"/>
      <c r="H158" s="50"/>
      <c r="I158" s="50"/>
      <c r="J158" s="50"/>
      <c r="K158" s="51"/>
      <c r="L158" s="50"/>
      <c r="M158" s="50"/>
      <c r="N158" s="50"/>
      <c r="O158" s="50"/>
      <c r="P158" s="52"/>
      <c r="Q158" s="52"/>
    </row>
    <row r="159" spans="7:17" ht="15.75" customHeight="1" x14ac:dyDescent="0.35">
      <c r="G159" s="50"/>
      <c r="H159" s="50"/>
      <c r="I159" s="50"/>
      <c r="J159" s="50"/>
      <c r="K159" s="51"/>
      <c r="L159" s="50"/>
      <c r="M159" s="50"/>
      <c r="N159" s="50"/>
      <c r="O159" s="50"/>
      <c r="P159" s="52"/>
      <c r="Q159" s="52"/>
    </row>
    <row r="160" spans="7:17" ht="15.75" customHeight="1" x14ac:dyDescent="0.35">
      <c r="G160" s="50"/>
      <c r="H160" s="50"/>
      <c r="I160" s="50"/>
      <c r="J160" s="50"/>
      <c r="K160" s="51"/>
      <c r="L160" s="50"/>
      <c r="M160" s="50"/>
      <c r="N160" s="50"/>
      <c r="O160" s="50"/>
      <c r="P160" s="52"/>
      <c r="Q160" s="52"/>
    </row>
    <row r="161" spans="7:17" ht="15.75" customHeight="1" x14ac:dyDescent="0.35">
      <c r="G161" s="50"/>
      <c r="H161" s="50"/>
      <c r="I161" s="50"/>
      <c r="J161" s="50"/>
      <c r="K161" s="51"/>
      <c r="L161" s="50"/>
      <c r="M161" s="50"/>
      <c r="N161" s="50"/>
      <c r="O161" s="50"/>
      <c r="P161" s="52"/>
      <c r="Q161" s="52"/>
    </row>
    <row r="162" spans="7:17" ht="15.75" customHeight="1" x14ac:dyDescent="0.35">
      <c r="G162" s="50"/>
      <c r="H162" s="50"/>
      <c r="I162" s="50"/>
      <c r="J162" s="50"/>
      <c r="K162" s="51"/>
      <c r="L162" s="50"/>
      <c r="M162" s="50"/>
      <c r="N162" s="50"/>
      <c r="O162" s="50"/>
      <c r="P162" s="52"/>
      <c r="Q162" s="52"/>
    </row>
    <row r="163" spans="7:17" ht="15.75" customHeight="1" x14ac:dyDescent="0.35">
      <c r="G163" s="50"/>
      <c r="H163" s="50"/>
      <c r="I163" s="50"/>
      <c r="J163" s="50"/>
      <c r="K163" s="51"/>
      <c r="L163" s="50"/>
      <c r="M163" s="50"/>
      <c r="N163" s="50"/>
      <c r="O163" s="50"/>
      <c r="P163" s="52"/>
      <c r="Q163" s="52"/>
    </row>
    <row r="164" spans="7:17" ht="15.75" customHeight="1" x14ac:dyDescent="0.35">
      <c r="G164" s="50"/>
      <c r="H164" s="50"/>
      <c r="I164" s="50"/>
      <c r="J164" s="50"/>
      <c r="K164" s="51"/>
      <c r="L164" s="50"/>
      <c r="M164" s="50"/>
      <c r="N164" s="50"/>
      <c r="O164" s="50"/>
      <c r="P164" s="52"/>
      <c r="Q164" s="52"/>
    </row>
    <row r="165" spans="7:17" ht="15.75" customHeight="1" x14ac:dyDescent="0.35">
      <c r="G165" s="50"/>
      <c r="H165" s="50"/>
      <c r="I165" s="50"/>
      <c r="J165" s="50"/>
      <c r="K165" s="51"/>
      <c r="L165" s="50"/>
      <c r="M165" s="50"/>
      <c r="N165" s="50"/>
      <c r="O165" s="50"/>
      <c r="P165" s="52"/>
      <c r="Q165" s="52"/>
    </row>
    <row r="166" spans="7:17" ht="15.75" customHeight="1" x14ac:dyDescent="0.35">
      <c r="G166" s="50"/>
      <c r="H166" s="50"/>
      <c r="I166" s="50"/>
      <c r="J166" s="50"/>
      <c r="K166" s="51"/>
      <c r="L166" s="50"/>
      <c r="M166" s="50"/>
      <c r="N166" s="50"/>
      <c r="O166" s="50"/>
      <c r="P166" s="52"/>
      <c r="Q166" s="52"/>
    </row>
    <row r="167" spans="7:17" ht="15.75" customHeight="1" x14ac:dyDescent="0.35">
      <c r="G167" s="50"/>
      <c r="H167" s="50"/>
      <c r="I167" s="50"/>
      <c r="J167" s="50"/>
      <c r="K167" s="51"/>
      <c r="L167" s="50"/>
      <c r="M167" s="50"/>
      <c r="N167" s="50"/>
      <c r="O167" s="50"/>
      <c r="P167" s="52"/>
      <c r="Q167" s="52"/>
    </row>
    <row r="168" spans="7:17" ht="15.75" customHeight="1" x14ac:dyDescent="0.35">
      <c r="G168" s="50"/>
      <c r="H168" s="50"/>
      <c r="I168" s="50"/>
      <c r="J168" s="50"/>
      <c r="K168" s="51"/>
      <c r="L168" s="50"/>
      <c r="M168" s="50"/>
      <c r="N168" s="50"/>
      <c r="O168" s="50"/>
      <c r="P168" s="52"/>
      <c r="Q168" s="52"/>
    </row>
    <row r="169" spans="7:17" ht="15.75" customHeight="1" x14ac:dyDescent="0.35">
      <c r="G169" s="50"/>
      <c r="H169" s="50"/>
      <c r="I169" s="50"/>
      <c r="J169" s="50"/>
      <c r="K169" s="51"/>
      <c r="L169" s="50"/>
      <c r="M169" s="50"/>
      <c r="N169" s="50"/>
      <c r="O169" s="50"/>
      <c r="P169" s="52"/>
      <c r="Q169" s="52"/>
    </row>
    <row r="170" spans="7:17" ht="15.75" customHeight="1" x14ac:dyDescent="0.35">
      <c r="G170" s="50"/>
      <c r="H170" s="50"/>
      <c r="I170" s="50"/>
      <c r="J170" s="50"/>
      <c r="K170" s="51"/>
      <c r="L170" s="50"/>
      <c r="M170" s="50"/>
      <c r="N170" s="50"/>
      <c r="O170" s="50"/>
      <c r="P170" s="52"/>
      <c r="Q170" s="52"/>
    </row>
    <row r="171" spans="7:17" ht="15.75" customHeight="1" x14ac:dyDescent="0.35">
      <c r="G171" s="50"/>
      <c r="H171" s="50"/>
      <c r="I171" s="50"/>
      <c r="J171" s="50"/>
      <c r="K171" s="51"/>
      <c r="L171" s="50"/>
      <c r="M171" s="50"/>
      <c r="N171" s="50"/>
      <c r="O171" s="50"/>
      <c r="P171" s="52"/>
      <c r="Q171" s="52"/>
    </row>
    <row r="172" spans="7:17" ht="15.75" customHeight="1" x14ac:dyDescent="0.35">
      <c r="G172" s="50"/>
      <c r="H172" s="50"/>
      <c r="I172" s="50"/>
      <c r="J172" s="50"/>
      <c r="K172" s="51"/>
      <c r="L172" s="50"/>
      <c r="M172" s="50"/>
      <c r="N172" s="50"/>
      <c r="O172" s="50"/>
      <c r="P172" s="52"/>
      <c r="Q172" s="52"/>
    </row>
    <row r="173" spans="7:17" ht="15.75" customHeight="1" x14ac:dyDescent="0.35">
      <c r="G173" s="50"/>
      <c r="H173" s="50"/>
      <c r="I173" s="50"/>
      <c r="J173" s="50"/>
      <c r="K173" s="51"/>
      <c r="L173" s="50"/>
      <c r="M173" s="50"/>
      <c r="N173" s="50"/>
      <c r="O173" s="50"/>
      <c r="P173" s="52"/>
      <c r="Q173" s="52"/>
    </row>
    <row r="174" spans="7:17" ht="15.75" customHeight="1" x14ac:dyDescent="0.35">
      <c r="G174" s="50"/>
      <c r="H174" s="50"/>
      <c r="I174" s="50"/>
      <c r="J174" s="50"/>
      <c r="K174" s="51"/>
      <c r="L174" s="50"/>
      <c r="M174" s="50"/>
      <c r="N174" s="50"/>
      <c r="O174" s="50"/>
      <c r="P174" s="52"/>
      <c r="Q174" s="52"/>
    </row>
    <row r="175" spans="7:17" ht="15.75" customHeight="1" x14ac:dyDescent="0.35">
      <c r="G175" s="50"/>
      <c r="H175" s="50"/>
      <c r="I175" s="50"/>
      <c r="J175" s="50"/>
      <c r="K175" s="51"/>
      <c r="L175" s="50"/>
      <c r="M175" s="50"/>
      <c r="N175" s="50"/>
      <c r="O175" s="50"/>
      <c r="P175" s="52"/>
      <c r="Q175" s="52"/>
    </row>
    <row r="176" spans="7:17" ht="15.75" customHeight="1" x14ac:dyDescent="0.35">
      <c r="G176" s="50"/>
      <c r="H176" s="50"/>
      <c r="I176" s="50"/>
      <c r="J176" s="50"/>
      <c r="K176" s="51"/>
      <c r="L176" s="50"/>
      <c r="M176" s="50"/>
      <c r="N176" s="50"/>
      <c r="O176" s="50"/>
      <c r="P176" s="52"/>
      <c r="Q176" s="52"/>
    </row>
    <row r="177" spans="7:17" ht="15.75" customHeight="1" x14ac:dyDescent="0.35">
      <c r="G177" s="50"/>
      <c r="H177" s="50"/>
      <c r="I177" s="50"/>
      <c r="J177" s="50"/>
      <c r="K177" s="51"/>
      <c r="L177" s="50"/>
      <c r="M177" s="50"/>
      <c r="N177" s="50"/>
      <c r="O177" s="50"/>
      <c r="P177" s="52"/>
      <c r="Q177" s="52"/>
    </row>
    <row r="178" spans="7:17" ht="15.75" customHeight="1" x14ac:dyDescent="0.35">
      <c r="G178" s="50"/>
      <c r="H178" s="50"/>
      <c r="I178" s="50"/>
      <c r="J178" s="50"/>
      <c r="K178" s="51"/>
      <c r="L178" s="50"/>
      <c r="M178" s="50"/>
      <c r="N178" s="50"/>
      <c r="O178" s="50"/>
      <c r="P178" s="52"/>
      <c r="Q178" s="52"/>
    </row>
    <row r="179" spans="7:17" ht="15.75" customHeight="1" x14ac:dyDescent="0.35">
      <c r="G179" s="50"/>
      <c r="H179" s="50"/>
      <c r="I179" s="50"/>
      <c r="J179" s="50"/>
      <c r="K179" s="51"/>
      <c r="L179" s="50"/>
      <c r="M179" s="50"/>
      <c r="N179" s="50"/>
      <c r="O179" s="50"/>
      <c r="P179" s="52"/>
      <c r="Q179" s="52"/>
    </row>
    <row r="180" spans="7:17" ht="15.75" customHeight="1" x14ac:dyDescent="0.35">
      <c r="G180" s="50"/>
      <c r="H180" s="50"/>
      <c r="I180" s="50"/>
      <c r="J180" s="50"/>
      <c r="K180" s="51"/>
      <c r="L180" s="50"/>
      <c r="M180" s="50"/>
      <c r="N180" s="50"/>
      <c r="O180" s="50"/>
      <c r="P180" s="52"/>
      <c r="Q180" s="52"/>
    </row>
    <row r="181" spans="7:17" ht="15.75" customHeight="1" x14ac:dyDescent="0.35">
      <c r="G181" s="50"/>
      <c r="H181" s="50"/>
      <c r="I181" s="50"/>
      <c r="J181" s="50"/>
      <c r="K181" s="51"/>
      <c r="L181" s="50"/>
      <c r="M181" s="50"/>
      <c r="N181" s="50"/>
      <c r="O181" s="50"/>
      <c r="P181" s="52"/>
      <c r="Q181" s="52"/>
    </row>
    <row r="182" spans="7:17" ht="15.75" customHeight="1" x14ac:dyDescent="0.35">
      <c r="G182" s="50"/>
      <c r="H182" s="50"/>
      <c r="I182" s="50"/>
      <c r="J182" s="50"/>
      <c r="K182" s="51"/>
      <c r="L182" s="50"/>
      <c r="M182" s="50"/>
      <c r="N182" s="50"/>
      <c r="O182" s="50"/>
      <c r="P182" s="52"/>
      <c r="Q182" s="52"/>
    </row>
    <row r="183" spans="7:17" ht="15.75" customHeight="1" x14ac:dyDescent="0.35">
      <c r="G183" s="50"/>
      <c r="H183" s="50"/>
      <c r="I183" s="50"/>
      <c r="J183" s="50"/>
      <c r="K183" s="51"/>
      <c r="L183" s="50"/>
      <c r="M183" s="50"/>
      <c r="N183" s="50"/>
      <c r="O183" s="50"/>
      <c r="P183" s="52"/>
      <c r="Q183" s="52"/>
    </row>
    <row r="184" spans="7:17" ht="15.75" customHeight="1" x14ac:dyDescent="0.35">
      <c r="G184" s="50"/>
      <c r="H184" s="50"/>
      <c r="I184" s="50"/>
      <c r="J184" s="50"/>
      <c r="K184" s="51"/>
      <c r="L184" s="50"/>
      <c r="M184" s="50"/>
      <c r="N184" s="50"/>
      <c r="O184" s="50"/>
      <c r="P184" s="52"/>
      <c r="Q184" s="52"/>
    </row>
    <row r="185" spans="7:17" ht="15.75" customHeight="1" x14ac:dyDescent="0.35">
      <c r="G185" s="50"/>
      <c r="H185" s="50"/>
      <c r="I185" s="50"/>
      <c r="J185" s="50"/>
      <c r="K185" s="51"/>
      <c r="L185" s="50"/>
      <c r="M185" s="50"/>
      <c r="N185" s="50"/>
      <c r="O185" s="50"/>
      <c r="P185" s="52"/>
      <c r="Q185" s="52"/>
    </row>
    <row r="186" spans="7:17" ht="15.75" customHeight="1" x14ac:dyDescent="0.35">
      <c r="G186" s="50"/>
      <c r="H186" s="50"/>
      <c r="I186" s="50"/>
      <c r="J186" s="50"/>
      <c r="K186" s="51"/>
      <c r="L186" s="50"/>
      <c r="M186" s="50"/>
      <c r="N186" s="50"/>
      <c r="O186" s="50"/>
      <c r="P186" s="52"/>
      <c r="Q186" s="52"/>
    </row>
    <row r="187" spans="7:17" ht="15.75" customHeight="1" x14ac:dyDescent="0.35">
      <c r="G187" s="50"/>
      <c r="H187" s="50"/>
      <c r="I187" s="50"/>
      <c r="J187" s="50"/>
      <c r="K187" s="51"/>
      <c r="L187" s="50"/>
      <c r="M187" s="50"/>
      <c r="N187" s="50"/>
      <c r="O187" s="50"/>
      <c r="P187" s="52"/>
      <c r="Q187" s="52"/>
    </row>
    <row r="188" spans="7:17" ht="15.75" customHeight="1" x14ac:dyDescent="0.35">
      <c r="G188" s="50"/>
      <c r="H188" s="50"/>
      <c r="I188" s="50"/>
      <c r="J188" s="50"/>
      <c r="K188" s="51"/>
      <c r="L188" s="50"/>
      <c r="M188" s="50"/>
      <c r="N188" s="50"/>
      <c r="O188" s="50"/>
      <c r="P188" s="52"/>
      <c r="Q188" s="52"/>
    </row>
    <row r="189" spans="7:17" ht="15.75" customHeight="1" x14ac:dyDescent="0.35">
      <c r="G189" s="50"/>
      <c r="H189" s="50"/>
      <c r="I189" s="50"/>
      <c r="J189" s="50"/>
      <c r="K189" s="51"/>
      <c r="L189" s="50"/>
      <c r="M189" s="50"/>
      <c r="N189" s="50"/>
      <c r="O189" s="50"/>
      <c r="P189" s="52"/>
      <c r="Q189" s="52"/>
    </row>
    <row r="190" spans="7:17" ht="15.75" customHeight="1" x14ac:dyDescent="0.35">
      <c r="G190" s="50"/>
      <c r="H190" s="50"/>
      <c r="I190" s="50"/>
      <c r="J190" s="50"/>
      <c r="K190" s="51"/>
      <c r="L190" s="50"/>
      <c r="M190" s="50"/>
      <c r="N190" s="50"/>
      <c r="O190" s="50"/>
      <c r="P190" s="52"/>
      <c r="Q190" s="52"/>
    </row>
    <row r="191" spans="7:17" ht="15.75" customHeight="1" x14ac:dyDescent="0.35">
      <c r="G191" s="50"/>
      <c r="H191" s="50"/>
      <c r="I191" s="50"/>
      <c r="J191" s="50"/>
      <c r="K191" s="51"/>
      <c r="L191" s="50"/>
      <c r="M191" s="50"/>
      <c r="N191" s="50"/>
      <c r="O191" s="50"/>
      <c r="P191" s="52"/>
      <c r="Q191" s="52"/>
    </row>
    <row r="192" spans="7:17" ht="15.75" customHeight="1" x14ac:dyDescent="0.35">
      <c r="G192" s="50"/>
      <c r="H192" s="50"/>
      <c r="I192" s="50"/>
      <c r="J192" s="50"/>
      <c r="K192" s="51"/>
      <c r="L192" s="50"/>
      <c r="M192" s="50"/>
      <c r="N192" s="50"/>
      <c r="O192" s="50"/>
      <c r="P192" s="52"/>
      <c r="Q192" s="52"/>
    </row>
    <row r="193" spans="7:17" ht="15.75" customHeight="1" x14ac:dyDescent="0.35">
      <c r="G193" s="50"/>
      <c r="H193" s="50"/>
      <c r="I193" s="50"/>
      <c r="J193" s="50"/>
      <c r="K193" s="51"/>
      <c r="L193" s="50"/>
      <c r="M193" s="50"/>
      <c r="N193" s="50"/>
      <c r="O193" s="50"/>
      <c r="P193" s="52"/>
      <c r="Q193" s="52"/>
    </row>
    <row r="194" spans="7:17" ht="15.75" customHeight="1" x14ac:dyDescent="0.35">
      <c r="G194" s="50"/>
      <c r="H194" s="50"/>
      <c r="I194" s="50"/>
      <c r="J194" s="50"/>
      <c r="K194" s="51"/>
      <c r="L194" s="50"/>
      <c r="M194" s="50"/>
      <c r="N194" s="50"/>
      <c r="O194" s="50"/>
      <c r="P194" s="52"/>
      <c r="Q194" s="52"/>
    </row>
    <row r="195" spans="7:17" ht="15.75" customHeight="1" x14ac:dyDescent="0.35">
      <c r="G195" s="50"/>
      <c r="H195" s="50"/>
      <c r="I195" s="50"/>
      <c r="J195" s="50"/>
      <c r="K195" s="51"/>
      <c r="L195" s="50"/>
      <c r="M195" s="50"/>
      <c r="N195" s="50"/>
      <c r="O195" s="50"/>
      <c r="P195" s="52"/>
      <c r="Q195" s="52"/>
    </row>
    <row r="196" spans="7:17" ht="15.75" customHeight="1" x14ac:dyDescent="0.35">
      <c r="G196" s="50"/>
      <c r="H196" s="50"/>
      <c r="I196" s="50"/>
      <c r="J196" s="50"/>
      <c r="K196" s="51"/>
      <c r="L196" s="50"/>
      <c r="M196" s="50"/>
      <c r="N196" s="50"/>
      <c r="O196" s="50"/>
      <c r="P196" s="52"/>
      <c r="Q196" s="52"/>
    </row>
    <row r="197" spans="7:17" ht="15.75" customHeight="1" x14ac:dyDescent="0.35">
      <c r="G197" s="50"/>
      <c r="H197" s="50"/>
      <c r="I197" s="50"/>
      <c r="J197" s="50"/>
      <c r="K197" s="51"/>
      <c r="L197" s="50"/>
      <c r="M197" s="50"/>
      <c r="N197" s="50"/>
      <c r="O197" s="50"/>
      <c r="P197" s="52"/>
      <c r="Q197" s="52"/>
    </row>
    <row r="198" spans="7:17" ht="15.75" customHeight="1" x14ac:dyDescent="0.35">
      <c r="G198" s="50"/>
      <c r="H198" s="50"/>
      <c r="I198" s="50"/>
      <c r="J198" s="50"/>
      <c r="K198" s="51"/>
      <c r="L198" s="50"/>
      <c r="M198" s="50"/>
      <c r="N198" s="50"/>
      <c r="O198" s="50"/>
      <c r="P198" s="52"/>
      <c r="Q198" s="52"/>
    </row>
    <row r="199" spans="7:17" ht="15.75" customHeight="1" x14ac:dyDescent="0.35">
      <c r="G199" s="50"/>
      <c r="H199" s="50"/>
      <c r="I199" s="50"/>
      <c r="J199" s="50"/>
      <c r="K199" s="51"/>
      <c r="L199" s="50"/>
      <c r="M199" s="50"/>
      <c r="N199" s="50"/>
      <c r="O199" s="50"/>
      <c r="P199" s="52"/>
      <c r="Q199" s="52"/>
    </row>
    <row r="200" spans="7:17" ht="15.75" customHeight="1" x14ac:dyDescent="0.35">
      <c r="G200" s="50"/>
      <c r="H200" s="50"/>
      <c r="I200" s="50"/>
      <c r="J200" s="50"/>
      <c r="K200" s="51"/>
      <c r="L200" s="50"/>
      <c r="M200" s="50"/>
      <c r="N200" s="50"/>
      <c r="O200" s="50"/>
      <c r="P200" s="52"/>
      <c r="Q200" s="52"/>
    </row>
    <row r="201" spans="7:17" ht="15.75" customHeight="1" x14ac:dyDescent="0.35">
      <c r="G201" s="50"/>
      <c r="H201" s="50"/>
      <c r="I201" s="50"/>
      <c r="J201" s="50"/>
      <c r="K201" s="51"/>
      <c r="L201" s="50"/>
      <c r="M201" s="50"/>
      <c r="N201" s="50"/>
      <c r="O201" s="50"/>
      <c r="P201" s="52"/>
      <c r="Q201" s="52"/>
    </row>
    <row r="202" spans="7:17" ht="15.75" customHeight="1" x14ac:dyDescent="0.35">
      <c r="G202" s="50"/>
      <c r="H202" s="50"/>
      <c r="I202" s="50"/>
      <c r="J202" s="50"/>
      <c r="K202" s="51"/>
      <c r="L202" s="50"/>
      <c r="M202" s="50"/>
      <c r="N202" s="50"/>
      <c r="O202" s="50"/>
      <c r="P202" s="52"/>
      <c r="Q202" s="52"/>
    </row>
    <row r="203" spans="7:17" ht="15.75" customHeight="1" x14ac:dyDescent="0.35">
      <c r="G203" s="50"/>
      <c r="H203" s="50"/>
      <c r="I203" s="50"/>
      <c r="J203" s="50"/>
      <c r="K203" s="51"/>
      <c r="L203" s="50"/>
      <c r="M203" s="50"/>
      <c r="N203" s="50"/>
      <c r="O203" s="50"/>
      <c r="P203" s="52"/>
      <c r="Q203" s="52"/>
    </row>
    <row r="204" spans="7:17" ht="15.75" customHeight="1" x14ac:dyDescent="0.35">
      <c r="G204" s="50"/>
      <c r="H204" s="50"/>
      <c r="I204" s="50"/>
      <c r="J204" s="50"/>
      <c r="K204" s="51"/>
      <c r="L204" s="50"/>
      <c r="M204" s="50"/>
      <c r="N204" s="50"/>
      <c r="O204" s="50"/>
      <c r="P204" s="52"/>
      <c r="Q204" s="52"/>
    </row>
    <row r="205" spans="7:17" ht="15.75" customHeight="1" x14ac:dyDescent="0.35">
      <c r="G205" s="50"/>
      <c r="H205" s="50"/>
      <c r="I205" s="50"/>
      <c r="J205" s="50"/>
      <c r="K205" s="51"/>
      <c r="L205" s="50"/>
      <c r="M205" s="50"/>
      <c r="N205" s="50"/>
      <c r="O205" s="50"/>
      <c r="P205" s="52"/>
      <c r="Q205" s="52"/>
    </row>
    <row r="206" spans="7:17" ht="15.75" customHeight="1" x14ac:dyDescent="0.35">
      <c r="G206" s="50"/>
      <c r="H206" s="50"/>
      <c r="I206" s="50"/>
      <c r="J206" s="50"/>
      <c r="K206" s="51"/>
      <c r="L206" s="50"/>
      <c r="M206" s="50"/>
      <c r="N206" s="50"/>
      <c r="O206" s="50"/>
      <c r="P206" s="52"/>
      <c r="Q206" s="52"/>
    </row>
    <row r="207" spans="7:17" ht="15.75" customHeight="1" x14ac:dyDescent="0.35">
      <c r="G207" s="50"/>
      <c r="H207" s="50"/>
      <c r="I207" s="50"/>
      <c r="J207" s="50"/>
      <c r="K207" s="51"/>
      <c r="L207" s="50"/>
      <c r="M207" s="50"/>
      <c r="N207" s="50"/>
      <c r="O207" s="50"/>
      <c r="P207" s="52"/>
      <c r="Q207" s="52"/>
    </row>
    <row r="208" spans="7:1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sheetData>
  <sheetProtection algorithmName="SHA-512" hashValue="si2px8L8wOvZXA7QGVBuuFae53+uzalCcVyUggMc1g6q/ZskrEAVRR6PnH5rBuywllB5t4crTKi9Ou+RFUKU7Q==" saltValue="wg31ERbFQFkZnxbORY9LNw==" spinCount="100000" sheet="1" objects="1" scenarios="1"/>
  <phoneticPr fontId="33"/>
  <conditionalFormatting sqref="C3:C5 C9:C12 C14:C1048276">
    <cfRule type="expression" dxfId="222" priority="312">
      <formula>S4=1</formula>
    </cfRule>
  </conditionalFormatting>
  <conditionalFormatting sqref="C6:C7">
    <cfRule type="expression" dxfId="221" priority="1291">
      <formula>S8=1</formula>
    </cfRule>
  </conditionalFormatting>
  <conditionalFormatting sqref="C13">
    <cfRule type="expression" dxfId="220" priority="103">
      <formula>S15=1</formula>
    </cfRule>
  </conditionalFormatting>
  <conditionalFormatting sqref="C1048277:C1048425">
    <cfRule type="expression" dxfId="219" priority="1285">
      <formula>#REF!=1</formula>
    </cfRule>
  </conditionalFormatting>
  <conditionalFormatting sqref="C1048426:C1048489">
    <cfRule type="expression" dxfId="218" priority="324">
      <formula>S87=1</formula>
    </cfRule>
  </conditionalFormatting>
  <conditionalFormatting sqref="C1048490:C1048499">
    <cfRule type="expression" dxfId="217" priority="322">
      <formula>S139=1</formula>
    </cfRule>
  </conditionalFormatting>
  <conditionalFormatting sqref="C1048500:C1048576">
    <cfRule type="expression" dxfId="216" priority="321">
      <formula>S148=1</formula>
    </cfRule>
  </conditionalFormatting>
  <conditionalFormatting sqref="E8:F8">
    <cfRule type="expression" dxfId="215" priority="120">
      <formula>BK8="no"</formula>
    </cfRule>
    <cfRule type="expression" dxfId="214" priority="119">
      <formula>Q8:Y502=1</formula>
    </cfRule>
  </conditionalFormatting>
  <conditionalFormatting sqref="G10:G13">
    <cfRule type="expression" dxfId="213" priority="10">
      <formula>T10:AB504=1</formula>
    </cfRule>
  </conditionalFormatting>
  <conditionalFormatting sqref="G3:J7">
    <cfRule type="expression" dxfId="212" priority="112">
      <formula>T3:AB498=1</formula>
    </cfRule>
    <cfRule type="expression" dxfId="211" priority="111">
      <formula>BN3="no"</formula>
    </cfRule>
  </conditionalFormatting>
  <conditionalFormatting sqref="G10:J13">
    <cfRule type="expression" dxfId="210" priority="9">
      <formula>BN10="no"</formula>
    </cfRule>
  </conditionalFormatting>
  <conditionalFormatting sqref="G14:O14 G15 J15:O15 G19:I21 K19:O21 G22:O22 G23:I25 K23:O25 G26:O26 G27:I29 K27:O29 G30:O30 G31:I35 K31:O35 G36:O36 G37:I39 K37:O39 G40:O40 G41:I43 K41:O43 G44:O44 G45:I51 K45:O51 G52:O201">
    <cfRule type="expression" dxfId="209" priority="313">
      <formula>BN14="no"</formula>
    </cfRule>
  </conditionalFormatting>
  <conditionalFormatting sqref="G16:O18">
    <cfRule type="expression" dxfId="208" priority="117">
      <formula>BN16="no"</formula>
    </cfRule>
  </conditionalFormatting>
  <conditionalFormatting sqref="H10 P10:P13 I11 H12">
    <cfRule type="expression" dxfId="207" priority="101">
      <formula>U10:AC505=1</formula>
    </cfRule>
  </conditionalFormatting>
  <conditionalFormatting sqref="H11">
    <cfRule type="expression" dxfId="206" priority="68">
      <formula>U11:AC505=1</formula>
    </cfRule>
  </conditionalFormatting>
  <conditionalFormatting sqref="H13">
    <cfRule type="expression" dxfId="205" priority="12">
      <formula>U13:AC507=1</formula>
    </cfRule>
  </conditionalFormatting>
  <conditionalFormatting sqref="H15:I15">
    <cfRule type="expression" dxfId="204" priority="1289">
      <formula>BN15="no"</formula>
    </cfRule>
    <cfRule type="expression" dxfId="203" priority="1287">
      <formula>T15:AB509=1</formula>
    </cfRule>
  </conditionalFormatting>
  <conditionalFormatting sqref="I4">
    <cfRule type="expression" dxfId="202" priority="113">
      <formula>BP4="no"</formula>
    </cfRule>
  </conditionalFormatting>
  <conditionalFormatting sqref="I10">
    <cfRule type="expression" dxfId="201" priority="42">
      <formula>V10:AD504=1</formula>
    </cfRule>
  </conditionalFormatting>
  <conditionalFormatting sqref="I12">
    <cfRule type="expression" dxfId="200" priority="14">
      <formula>V12:AD506=1</formula>
    </cfRule>
  </conditionalFormatting>
  <conditionalFormatting sqref="I13">
    <cfRule type="expression" dxfId="199" priority="86">
      <formula>V13:AD508=1</formula>
    </cfRule>
  </conditionalFormatting>
  <conditionalFormatting sqref="J10:J13">
    <cfRule type="expression" dxfId="198" priority="40">
      <formula>W10:AE504=1</formula>
    </cfRule>
  </conditionalFormatting>
  <conditionalFormatting sqref="J14:J15 J18 J22 J26 J30 J36 J40 J44 J52:J201">
    <cfRule type="expression" dxfId="197" priority="315">
      <formula>W14:AD508=1</formula>
    </cfRule>
  </conditionalFormatting>
  <conditionalFormatting sqref="J16:J17">
    <cfRule type="expression" dxfId="196" priority="118">
      <formula>W16:AE510=1</formula>
    </cfRule>
  </conditionalFormatting>
  <conditionalFormatting sqref="J19">
    <cfRule type="expression" dxfId="195" priority="78">
      <formula>W19:AE513=1</formula>
    </cfRule>
    <cfRule type="expression" dxfId="194" priority="77">
      <formula>BQ19="no"</formula>
    </cfRule>
  </conditionalFormatting>
  <conditionalFormatting sqref="J20:J21">
    <cfRule type="expression" dxfId="193" priority="75">
      <formula>BP20="no"</formula>
    </cfRule>
    <cfRule type="expression" dxfId="192" priority="76">
      <formula>V20:AD515=1</formula>
    </cfRule>
  </conditionalFormatting>
  <conditionalFormatting sqref="J23:J24">
    <cfRule type="expression" dxfId="191" priority="72">
      <formula>V23:AD518=1</formula>
    </cfRule>
    <cfRule type="expression" dxfId="190" priority="71">
      <formula>BP23="no"</formula>
    </cfRule>
  </conditionalFormatting>
  <conditionalFormatting sqref="J25">
    <cfRule type="expression" dxfId="189" priority="55">
      <formula>BQ25="no"</formula>
    </cfRule>
    <cfRule type="expression" dxfId="188" priority="56">
      <formula>W25:AE519=1</formula>
    </cfRule>
  </conditionalFormatting>
  <conditionalFormatting sqref="J27:J28">
    <cfRule type="expression" dxfId="187" priority="51">
      <formula>BQ27="no"</formula>
    </cfRule>
    <cfRule type="expression" dxfId="186" priority="52">
      <formula>W27:AE521=1</formula>
    </cfRule>
  </conditionalFormatting>
  <conditionalFormatting sqref="J29">
    <cfRule type="expression" dxfId="185" priority="49">
      <formula>BP29="no"</formula>
    </cfRule>
    <cfRule type="expression" dxfId="184" priority="50">
      <formula>V29:AD524=1</formula>
    </cfRule>
  </conditionalFormatting>
  <conditionalFormatting sqref="J31:J33">
    <cfRule type="expression" dxfId="183" priority="44">
      <formula>V31:AD526=1</formula>
    </cfRule>
    <cfRule type="expression" dxfId="182" priority="43">
      <formula>BP31="no"</formula>
    </cfRule>
  </conditionalFormatting>
  <conditionalFormatting sqref="J34:J35">
    <cfRule type="expression" dxfId="181" priority="30">
      <formula>W34:AE528=1</formula>
    </cfRule>
    <cfRule type="expression" dxfId="180" priority="29">
      <formula>BQ34="no"</formula>
    </cfRule>
  </conditionalFormatting>
  <conditionalFormatting sqref="J37">
    <cfRule type="expression" dxfId="179" priority="27">
      <formula>BQ37="no"</formula>
    </cfRule>
    <cfRule type="expression" dxfId="178" priority="28">
      <formula>W37:AE531=1</formula>
    </cfRule>
  </conditionalFormatting>
  <conditionalFormatting sqref="J38:J39">
    <cfRule type="expression" dxfId="177" priority="25">
      <formula>BP38="no"</formula>
    </cfRule>
    <cfRule type="expression" dxfId="176" priority="26">
      <formula>V38:AD533=1</formula>
    </cfRule>
  </conditionalFormatting>
  <conditionalFormatting sqref="J41:J42">
    <cfRule type="expression" dxfId="175" priority="24">
      <formula>V41:AD536=1</formula>
    </cfRule>
    <cfRule type="expression" dxfId="174" priority="23">
      <formula>BP41="no"</formula>
    </cfRule>
  </conditionalFormatting>
  <conditionalFormatting sqref="J43">
    <cfRule type="expression" dxfId="173" priority="21">
      <formula>BQ43="no"</formula>
    </cfRule>
    <cfRule type="expression" dxfId="172" priority="22">
      <formula>W43:AE537=1</formula>
    </cfRule>
  </conditionalFormatting>
  <conditionalFormatting sqref="J45:J46">
    <cfRule type="expression" dxfId="171" priority="17">
      <formula>BQ45="no"</formula>
    </cfRule>
    <cfRule type="expression" dxfId="170" priority="18">
      <formula>W45:AE539=1</formula>
    </cfRule>
  </conditionalFormatting>
  <conditionalFormatting sqref="J47:J51">
    <cfRule type="expression" dxfId="169" priority="16">
      <formula>V47:AD542=1</formula>
    </cfRule>
    <cfRule type="expression" dxfId="168" priority="15">
      <formula>BP47="no"</formula>
    </cfRule>
  </conditionalFormatting>
  <conditionalFormatting sqref="K3:K7">
    <cfRule type="expression" dxfId="167" priority="130">
      <formula>BQ3="no"</formula>
    </cfRule>
  </conditionalFormatting>
  <conditionalFormatting sqref="K10:K11">
    <cfRule type="expression" dxfId="166" priority="64">
      <formula>W10:AE505=1</formula>
    </cfRule>
    <cfRule type="expression" dxfId="165" priority="63">
      <formula>BQ10="no"</formula>
    </cfRule>
  </conditionalFormatting>
  <conditionalFormatting sqref="K12:L13">
    <cfRule type="expression" dxfId="164" priority="7">
      <formula>BQ12="no"</formula>
    </cfRule>
    <cfRule type="expression" dxfId="163" priority="8">
      <formula>W12:AE507=1</formula>
    </cfRule>
  </conditionalFormatting>
  <conditionalFormatting sqref="L3">
    <cfRule type="expression" dxfId="162" priority="109">
      <formula>BS3="no"</formula>
    </cfRule>
    <cfRule type="expression" dxfId="161" priority="110">
      <formula>Y3:AG498=1</formula>
    </cfRule>
  </conditionalFormatting>
  <conditionalFormatting sqref="L4:L7">
    <cfRule type="expression" dxfId="160" priority="128">
      <formula>BR4="no"</formula>
    </cfRule>
  </conditionalFormatting>
  <conditionalFormatting sqref="L10">
    <cfRule type="expression" dxfId="159" priority="83">
      <formula>BS10="no"</formula>
    </cfRule>
    <cfRule type="expression" dxfId="158" priority="84">
      <formula>Y10:AG505=1</formula>
    </cfRule>
  </conditionalFormatting>
  <conditionalFormatting sqref="L11">
    <cfRule type="expression" dxfId="157" priority="62">
      <formula>X11:AF506=1</formula>
    </cfRule>
    <cfRule type="expression" dxfId="156" priority="61">
      <formula>BR11="no"</formula>
    </cfRule>
  </conditionalFormatting>
  <conditionalFormatting sqref="M3 K3:K7 N3:O7 L4:L7 M5">
    <cfRule type="expression" dxfId="155" priority="1296">
      <formula>W3:AE498=1</formula>
    </cfRule>
  </conditionalFormatting>
  <conditionalFormatting sqref="M3 M5">
    <cfRule type="expression" dxfId="154" priority="126">
      <formula>BS3="no"</formula>
    </cfRule>
  </conditionalFormatting>
  <conditionalFormatting sqref="M4">
    <cfRule type="expression" dxfId="153" priority="108">
      <formula>Z4:AH499=1</formula>
    </cfRule>
    <cfRule type="expression" dxfId="152" priority="107">
      <formula>BT4="no"</formula>
    </cfRule>
  </conditionalFormatting>
  <conditionalFormatting sqref="M6:M7">
    <cfRule type="expression" dxfId="151" priority="106">
      <formula>Z6:AH501=1</formula>
    </cfRule>
    <cfRule type="expression" dxfId="150" priority="105">
      <formula>BT6="no"</formula>
    </cfRule>
  </conditionalFormatting>
  <conditionalFormatting sqref="M10">
    <cfRule type="expression" dxfId="149" priority="38">
      <formula>Y10:AG505=1</formula>
    </cfRule>
    <cfRule type="expression" dxfId="148" priority="37">
      <formula>BS10="no"</formula>
    </cfRule>
  </conditionalFormatting>
  <conditionalFormatting sqref="M11">
    <cfRule type="expression" dxfId="147" priority="82">
      <formula>Z11:AH506=1</formula>
    </cfRule>
    <cfRule type="expression" dxfId="146" priority="81">
      <formula>BT11="no"</formula>
    </cfRule>
  </conditionalFormatting>
  <conditionalFormatting sqref="M12">
    <cfRule type="expression" dxfId="145" priority="6">
      <formula>Y12:AG507=1</formula>
    </cfRule>
    <cfRule type="expression" dxfId="144" priority="5">
      <formula>BS12="no"</formula>
    </cfRule>
  </conditionalFormatting>
  <conditionalFormatting sqref="M13">
    <cfRule type="expression" dxfId="143" priority="80">
      <formula>Z13:AH508=1</formula>
    </cfRule>
    <cfRule type="expression" dxfId="142" priority="79">
      <formula>BT13="no"</formula>
    </cfRule>
  </conditionalFormatting>
  <conditionalFormatting sqref="N3:O7">
    <cfRule type="expression" dxfId="141" priority="122">
      <formula>BT3="no"</formula>
    </cfRule>
  </conditionalFormatting>
  <conditionalFormatting sqref="N10:O13">
    <cfRule type="expression" dxfId="140" priority="2">
      <formula>Z10:AH505=1</formula>
    </cfRule>
    <cfRule type="expression" dxfId="139" priority="1">
      <formula>BT10="no"</formula>
    </cfRule>
  </conditionalFormatting>
  <conditionalFormatting sqref="P3:P7">
    <cfRule type="expression" dxfId="138" priority="146">
      <formula>AC3:AK498=1</formula>
    </cfRule>
  </conditionalFormatting>
  <conditionalFormatting sqref="P9 G14:I14 K14:P201 G15 G16:I201">
    <cfRule type="expression" dxfId="137" priority="314">
      <formula>T9:AB503=1</formula>
    </cfRule>
  </conditionalFormatting>
  <dataValidations count="1">
    <dataValidation type="list" allowBlank="1" showErrorMessage="1" sqref="E3:E7 E10:E13" xr:uid="{29D39BA6-6236-48B1-81F4-969CB3A9BE14}">
      <formula1>"ACRO-A,ACRO-B,ACRO-C,ACRO-P,SELECT TYPE"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FA9-D4B7-45DC-85E1-32BD42CE3CD6}">
  <sheetPr>
    <tabColor theme="4"/>
  </sheetPr>
  <dimension ref="A1:DD767"/>
  <sheetViews>
    <sheetView topLeftCell="A4" zoomScale="85" zoomScaleNormal="85" workbookViewId="0">
      <selection activeCell="C25" sqref="C25:C28"/>
    </sheetView>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70" t="s">
        <v>25</v>
      </c>
      <c r="C1" s="170"/>
      <c r="D1" s="170"/>
      <c r="E1" s="170"/>
      <c r="F1" s="170"/>
      <c r="G1" s="170"/>
      <c r="H1" s="170"/>
      <c r="I1" s="170"/>
      <c r="J1" s="170"/>
      <c r="K1" s="170"/>
      <c r="L1" s="170"/>
      <c r="M1" s="170"/>
      <c r="N1" s="170"/>
      <c r="O1" s="170"/>
      <c r="P1" s="170"/>
      <c r="Q1" s="170"/>
    </row>
    <row r="2" spans="1:107" ht="51.75" customHeight="1" x14ac:dyDescent="0.35">
      <c r="B2" s="171" t="s">
        <v>822</v>
      </c>
      <c r="C2" s="172"/>
      <c r="D2" s="172"/>
      <c r="E2" s="172"/>
      <c r="F2" s="172"/>
      <c r="G2" s="172"/>
      <c r="H2" s="172"/>
      <c r="I2" s="172"/>
      <c r="J2" s="172"/>
      <c r="K2" s="172"/>
      <c r="L2" s="172"/>
      <c r="M2" s="172"/>
      <c r="N2" s="172"/>
      <c r="O2" s="172"/>
      <c r="P2" s="172"/>
      <c r="Q2" s="173"/>
    </row>
    <row r="3" spans="1:107" ht="15.75" customHeight="1" thickBot="1" x14ac:dyDescent="0.4">
      <c r="B3" s="174"/>
      <c r="C3" s="175"/>
      <c r="D3" s="175"/>
      <c r="E3" s="175"/>
      <c r="F3" s="175"/>
      <c r="G3" s="175"/>
      <c r="H3" s="175"/>
      <c r="I3" s="175"/>
      <c r="J3" s="175"/>
      <c r="K3" s="175"/>
      <c r="L3" s="175"/>
      <c r="M3" s="175"/>
      <c r="N3" s="175"/>
      <c r="O3" s="175"/>
      <c r="P3" s="175"/>
      <c r="Q3" s="176"/>
    </row>
    <row r="4" spans="1:107" ht="39" customHeight="1" thickBot="1" x14ac:dyDescent="0.4">
      <c r="A4" s="2"/>
      <c r="B4" s="3" t="s">
        <v>27</v>
      </c>
      <c r="C4" s="3" t="s">
        <v>28</v>
      </c>
      <c r="D4" s="3" t="s">
        <v>29</v>
      </c>
      <c r="E4" s="98" t="s">
        <v>30</v>
      </c>
      <c r="F4" s="54" t="s">
        <v>31</v>
      </c>
      <c r="G4" s="177" t="s">
        <v>32</v>
      </c>
      <c r="H4" s="178"/>
      <c r="I4" s="178"/>
      <c r="J4" s="178"/>
      <c r="K4" s="178"/>
      <c r="L4" s="178"/>
      <c r="M4" s="178"/>
      <c r="N4" s="178"/>
      <c r="O4" s="179"/>
      <c r="P4" s="180" t="s">
        <v>33</v>
      </c>
      <c r="Q4" s="181"/>
      <c r="R4" s="2"/>
      <c r="S4" s="2" t="s">
        <v>34</v>
      </c>
      <c r="T4" s="168" t="s">
        <v>35</v>
      </c>
      <c r="U4" s="168"/>
      <c r="V4" s="168"/>
      <c r="W4" s="168"/>
      <c r="X4" s="168"/>
      <c r="Y4" s="168"/>
      <c r="Z4" s="168"/>
      <c r="AA4" s="168"/>
      <c r="AB4" s="168"/>
      <c r="AC4" s="168" t="s">
        <v>36</v>
      </c>
      <c r="AD4" s="168"/>
      <c r="AE4" s="168"/>
      <c r="AF4" s="168"/>
      <c r="AG4" s="168"/>
      <c r="AH4" s="168"/>
      <c r="AI4" s="168"/>
      <c r="AJ4" s="168"/>
      <c r="AK4" s="168"/>
      <c r="AL4" s="168" t="s">
        <v>37</v>
      </c>
      <c r="AM4" s="168"/>
      <c r="AN4" s="168"/>
      <c r="AO4" s="168"/>
      <c r="AP4" s="168"/>
      <c r="AQ4" s="168"/>
      <c r="AR4" s="168"/>
      <c r="AS4" s="168"/>
      <c r="AT4" s="168"/>
      <c r="AU4" s="168" t="s">
        <v>38</v>
      </c>
      <c r="AV4" s="168"/>
      <c r="AW4" s="168"/>
      <c r="AX4" s="168"/>
      <c r="AY4" s="168"/>
      <c r="AZ4" s="168"/>
      <c r="BA4" s="168"/>
      <c r="BB4" s="168"/>
      <c r="BC4" s="168"/>
      <c r="BD4" s="168" t="s">
        <v>39</v>
      </c>
      <c r="BE4" s="168"/>
      <c r="BF4" s="168"/>
      <c r="BG4" s="168"/>
      <c r="BH4" s="168" t="s">
        <v>40</v>
      </c>
      <c r="BI4" s="168"/>
      <c r="BJ4" s="168"/>
      <c r="BK4" s="168"/>
      <c r="BL4" s="168" t="s">
        <v>41</v>
      </c>
      <c r="BM4" s="168"/>
      <c r="BN4" s="168" t="s">
        <v>42</v>
      </c>
      <c r="BO4" s="168"/>
      <c r="BP4" s="168"/>
      <c r="BQ4" s="168"/>
      <c r="BR4" s="168"/>
      <c r="BS4" s="168"/>
      <c r="BT4" s="168"/>
      <c r="BU4" s="168"/>
      <c r="BV4" s="168"/>
      <c r="BW4" s="168" t="s">
        <v>43</v>
      </c>
      <c r="BX4" s="168"/>
      <c r="BY4" s="168"/>
      <c r="BZ4" s="168"/>
      <c r="CA4" s="168"/>
      <c r="CB4" s="168"/>
      <c r="CC4" s="168"/>
      <c r="CD4" s="168"/>
      <c r="CE4" s="168"/>
      <c r="CF4" s="168" t="s">
        <v>44</v>
      </c>
      <c r="CG4" s="168"/>
      <c r="CH4" s="168"/>
      <c r="CI4" s="168"/>
      <c r="CJ4" s="168"/>
      <c r="CK4" s="168"/>
      <c r="CL4" s="168"/>
      <c r="CM4" s="168"/>
      <c r="CN4" s="168"/>
      <c r="CO4" s="169" t="s">
        <v>45</v>
      </c>
      <c r="CP4" s="169"/>
      <c r="CQ4" s="169"/>
      <c r="CR4" s="169"/>
      <c r="CS4" s="169"/>
      <c r="CT4" s="169"/>
      <c r="CU4" s="169"/>
      <c r="CV4" s="169"/>
      <c r="CW4" s="169"/>
      <c r="CX4" s="169"/>
      <c r="CY4" s="169"/>
      <c r="CZ4" s="169"/>
      <c r="DA4" s="169"/>
      <c r="DB4" s="169"/>
      <c r="DC4" s="169"/>
    </row>
    <row r="5" spans="1:107" s="44" customFormat="1" ht="32.15" customHeight="1" thickBot="1" x14ac:dyDescent="0.4">
      <c r="A5" s="4"/>
      <c r="B5" s="151">
        <v>1</v>
      </c>
      <c r="C5" s="166" t="s">
        <v>827</v>
      </c>
      <c r="D5" s="157" t="str">
        <f ca="1">IF(S6=1,"アクロタイプを選択",IF(SUM(T6:AB6)&gt;0,"コードが アクロタイプと一致しません",IF(BL6="no","ポジションは異なるバリエーションでなければなりません",IF(SUM(CF6:CN6)&gt;0,"最小コンポーネントがありません",IF(BM6="no","これらのボーナスを一緒に申告することはできません","有効なACRO")))))</f>
        <v>有効なACRO</v>
      </c>
      <c r="E5" s="157" t="str">
        <f ca="1">IF(D5="有効なACRO",DC6,"")</f>
        <v>警告:このアクロは、同じグループ内の別のアクロと「同じ」です</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52"/>
      <c r="C6" s="167"/>
      <c r="D6" s="158"/>
      <c r="E6" s="158"/>
      <c r="F6" s="57" t="s">
        <v>77</v>
      </c>
      <c r="G6" s="45" t="s">
        <v>90</v>
      </c>
      <c r="H6" s="46" t="s">
        <v>282</v>
      </c>
      <c r="I6" s="46"/>
      <c r="J6" s="46" t="s">
        <v>350</v>
      </c>
      <c r="K6" s="46" t="s">
        <v>391</v>
      </c>
      <c r="L6" s="46"/>
      <c r="M6" s="46"/>
      <c r="N6" s="46"/>
      <c r="O6" s="47"/>
      <c r="P6" s="160" t="str">
        <f ca="1">IF(D5="有効なACRO",CONCATENATE(CO6,"-",G6,IF(H6="","",CONCATENATE("-",H6)),IF(I6="","",CONCATENATE("-",I6)),CONCATENATE("-",J6),IF(K6="","",CONCATENATE("/",K6)),IF(L6="","",CONCATENATE("-",L6)),IF(M6="","",CONCATENATE("-",M6)),IF(N6="","",CONCATENATE("-",N6)),IF(O6="","",CONCATENATE("/",O6))),"")</f>
        <v>B-St-1F1P-bb/2ow</v>
      </c>
      <c r="Q6" s="161"/>
      <c r="R6" s="2"/>
      <c r="S6" s="48">
        <f>IF(OR(ISBLANK(C5),C5="SELECT TYPE"),1,IF(OR(C5="acro-a",C5="acro-b",C5="acro-c",C5="acro-p"),0))</f>
        <v>0</v>
      </c>
      <c r="T6" s="48" t="str" cm="1">
        <f t="array" aca="1" ref="T6" ca="1">IFERROR(_xlfn.XLOOKUP(G6,INDIRECT(AC6),INDIRECT(AC6)),1)</f>
        <v>St</v>
      </c>
      <c r="U6" s="48" t="str" cm="1">
        <f t="array" aca="1" ref="U6" ca="1">IFERROR(_xlfn.XLOOKUP(H6,INDIRECT(AD6),INDIRECT(AD6)),1)</f>
        <v>1F1P</v>
      </c>
      <c r="V6" s="48" cm="1">
        <f t="array" aca="1" ref="V6" ca="1">IFERROR(_xlfn.XLOOKUP(I6,INDIRECT(AE6),INDIRECT(AE6)),1)</f>
        <v>0</v>
      </c>
      <c r="W6" s="48" t="str" cm="1">
        <f t="array" aca="1" ref="W6" ca="1">IFERROR(_xlfn.XLOOKUP(J6,INDIRECT(AF6),INDIRECT(AF6)),1)</f>
        <v>bb</v>
      </c>
      <c r="X6" s="48" t="str" cm="1">
        <f t="array" aca="1" ref="X6" ca="1">IFERROR(_xlfn.XLOOKUP(K6,INDIRECT(AG6),INDIRECT(AG6)),1)</f>
        <v>2ow</v>
      </c>
      <c r="Y6" s="48" cm="1">
        <f t="array" aca="1" ref="Y6" ca="1">IFERROR(_xlfn.XLOOKUP(L6,INDIRECT(AH6),INDIRECT(AH6)),1)</f>
        <v>0</v>
      </c>
      <c r="Z6" s="48" cm="1">
        <f t="array" aca="1" ref="Z6" ca="1">IFERROR(_xlfn.XLOOKUP(M6,INDIRECT(AI6),INDIRECT(AI6)),1)</f>
        <v>0</v>
      </c>
      <c r="AA6" s="48" cm="1">
        <f t="array" aca="1" ref="AA6" ca="1">IFERROR(_xlfn.XLOOKUP(N6,INDIRECT(AJ6),INDIRECT(AJ6)),1)</f>
        <v>0</v>
      </c>
      <c r="AB6" s="48" cm="1">
        <f t="array" aca="1" ref="AB6" ca="1">IFERROR(_xlfn.XLOOKUP(O6,INDIRECT(AK6),INDIRECT(AK6)),1)</f>
        <v>0</v>
      </c>
      <c r="AC6" s="48" t="str">
        <f>IF($C5="Acro-A","Cons_A",IF($C5="Acro-B","Cons_B",IF($C5="Acro-C","Cons_C",IF($C5="Acro-P","Cons_P"))))</f>
        <v>Cons_B</v>
      </c>
      <c r="AD6" s="48" t="str">
        <f>IF($C5="Acro-A","Conn_A",IF($C5="Acro-B","Conn_B",IF($C5="Acro-C","Conn_C",IF($C5="Acro-P","Conn_P"))))</f>
        <v>Conn_B</v>
      </c>
      <c r="AE6" s="48" t="str">
        <f>IF($C5="Acro-A","Dir_A",IF($C5="Acro-B","Dir_B",IF($C5="Acro-C","Dir_C",IF($C5="Acro-P","Dir_P"))))</f>
        <v>Dir_B</v>
      </c>
      <c r="AF6" s="48" t="str">
        <f>IF($C5="Acro-A","Pos1_A",IF($C5="Acro-B","Pos1_B",IF($C5="Acro-C","Pos1_C",IF($C5="Acro-P","Pos1_P"))))</f>
        <v>Pos1_B</v>
      </c>
      <c r="AG6" s="48" t="str">
        <f>IF($C5="Acro-A","Pos2_A",IF($C5="Acro-B","Pos2_B",IF($C5="Acro-C","Pos2_C",IF($C5="Acro-P","Pos2_P"))))</f>
        <v>Pos2_B</v>
      </c>
      <c r="AH6" s="48" t="str">
        <f>IF($C5="Acro-A","RotB_A",IF($C5="Acro-B","RotB_B",IF($C5="Acro-C","RotB_C",IF($C5="Acro-P","RotB_P"))))</f>
        <v>RotB_B</v>
      </c>
      <c r="AI6" s="48" t="str">
        <f>IF($C5="Acro-A","Rot_A",IF($C5="Acro-B","Rot_B",IF($C5="Acro-C","Rot_C",IF($C5="Acro-P","Rot_P"))))</f>
        <v>Rot_B</v>
      </c>
      <c r="AJ6" s="48" t="str">
        <f>IF($C5="Acro-A","Bon1_A",IF($C5="Acro-B","Bon1_B",IF($C5="Acro-C","Bon1_C",IF($C5="Acro-P","Bon1_P"))))</f>
        <v>Bon1_B</v>
      </c>
      <c r="AK6" s="48" t="str">
        <f>IF($C5="Acro-A","Bon1_A",IF($C5="Acro-B","Bon1_B",IF($C5="Acro-C","Bon1_C",IF($C5="Acro-P","Bon1_P"))))</f>
        <v>Bon1_B</v>
      </c>
      <c r="AL6" s="48" t="str">
        <f>IF($C5="Acro-A","ConsNot_A",IF($C5="Acro-B","ConsNot_B",IF($C5="Acro-C","ConsNot_C",IF($C5="Acro-P","ConsNot_P"))))</f>
        <v>ConsNot_B</v>
      </c>
      <c r="AM6" s="48" t="str">
        <f>IF($C5="Acro-A","ConnNot_A",IF($C5="Acro-B","ConnNot_B",IF($C5="Acro-C","ConnNot_C",IF($C5="Acro-P","ConnNot_P"))))</f>
        <v>ConnNot_B</v>
      </c>
      <c r="AN6" s="48" t="str">
        <f>IF($C5="Acro-A","DirNot_A",IF($C5="Acro-B","DirNot_B",IF($C5="Acro-C","DirNot_C",IF($C5="Acro-P","DirNot_P"))))</f>
        <v>DirNot_B</v>
      </c>
      <c r="AO6" s="48" t="str">
        <f>IF($C5="Acro-A","Pos1Not_A",IF($C5="Acro-B","Pos1Not_B",IF($C5="Acro-C","Pos1Not_C",IF($C5="Acro-P","Pos1Not_P"))))</f>
        <v>Pos1Not_B</v>
      </c>
      <c r="AP6" s="48" t="str">
        <f>IF($C5="Acro-A","Pos2Not_A",IF($C5="Acro-B","Pos2Not_B",IF($C5="Acro-C","Pos2Not_C",IF($C5="Acro-P","Pos2Not_P"))))</f>
        <v>Pos2Not_B</v>
      </c>
      <c r="AQ6" s="48" t="str">
        <f>IF($C5="Acro-A","RotBNot_A",IF($C5="Acro-B","RotBNot_B",IF($C5="Acro-C","RotBNot_C",IF($C5="Acro-P","RotBNot_P"))))</f>
        <v>RotBNot_B</v>
      </c>
      <c r="AR6" s="48" t="str">
        <f>IF($C5="Acro-A","RotNot_A",IF($C5="Acro-B","RotNot_B",IF($C5="Acro-C","RotNot_C",IF($C5="Acro-P","RotNot_P"))))</f>
        <v>RotNot_B</v>
      </c>
      <c r="AS6" s="48" t="str">
        <f>IF($C5="Acro-A","Bon1Not_A",IF($C5="Acro-B","Bon1Not_B",IF($C5="Acro-C","Bon1Not_C",IF($C5="Acro-P","Bon1Not_P"))))</f>
        <v>Bon1Not_B</v>
      </c>
      <c r="AT6" s="48" t="str">
        <f>IF($C5="Acro-A","Bon1Not_A",IF($C5="Acro-B","Bon1Not_B",IF($C5="Acro-C","Bon1Not_C",IF($C5="Acro-P","Bon1Not_P"))))</f>
        <v>Bon1Not_B</v>
      </c>
      <c r="AU6" s="48" t="str">
        <f>IF($C5="Acro-A","ConsDD_A",IF($C5="Acro-B","ConsDD_B",IF($C5="Acro-C","ConsDD_C",IF($C5="Acro-P","ConsDD_P"))))</f>
        <v>ConsDD_B</v>
      </c>
      <c r="AV6" s="48" t="str">
        <f>IF($C5="Acro-A","ConnDD_A",IF($C5="Acro-B","ConnDD_B",IF($C5="Acro-C","ConnDD_C",IF($C5="Acro-P","ConnDD_P"))))</f>
        <v>ConnDD_B</v>
      </c>
      <c r="AW6" s="48" t="str">
        <f>IF($C5="Acro-A","DirDD_A",IF($C5="Acro-B","DirDD_B",IF($C5="Acro-C","DirDD_C",IF($C5="Acro-P","DirDD_P"))))</f>
        <v>DirDD_B</v>
      </c>
      <c r="AX6" s="48" t="str">
        <f>IF($C5="Acro-A","Pos1DD_A",IF($C5="Acro-B","Pos1DD_B",IF($C5="Acro-C","Pos1DD_C",IF($C5="Acro-P","Pos1DD_P"))))</f>
        <v>Pos1DD_B</v>
      </c>
      <c r="AY6" s="48" t="str">
        <f>IF($C5="Acro-A","Pos2DD_A",IF($C5="Acro-B","Pos2DD_B",IF($C5="Acro-C","Pos2DD_C",IF($C5="Acro-P","Pos2DD_P"))))</f>
        <v>Pos2DD_B</v>
      </c>
      <c r="AZ6" s="48" t="str">
        <f>IF($C5="Acro-A","RotBDD_A",IF($C5="Acro-B","RotBDD_B",IF($C5="Acro-C","RotBDD_C",IF($C5="Acro-P","RotBDD_P"))))</f>
        <v>RotBDD_B</v>
      </c>
      <c r="BA6" s="48" t="str">
        <f>IF($C5="Acro-A","RotDD_A",IF($C5="Acro-B","RotDD_B",IF($C5="Acro-C","RotDD_C",IF($C5="Acro-P","RotDD_P"))))</f>
        <v>RotDD_B</v>
      </c>
      <c r="BB6" s="48" t="str">
        <f>IF($C5="Acro-A","Bon1DD_A",IF($C5="Acro-B","Bon1DD_B",IF($C5="Acro-C","Bon1DD_C",IF($C5="Acro-P","Bon1DD_P"))))</f>
        <v>Bon1DD_B</v>
      </c>
      <c r="BC6" s="48" t="str">
        <f>IF($C5="Acro-A","Bon1DD_A",IF($C5="Acro-B","Bon1DD_B",IF($C5="Acro-C","Bon1DD_C",IF($C5="Acro-P","Bon1DD_P"))))</f>
        <v>Bon1DD_B</v>
      </c>
      <c r="BD6" s="48" t="str">
        <f>IF($C5="Acro-A","Pos1Var_A",IF($C5="Acro-B","Pos1Var_B",IF($C5="Acro-C","Pos1Var_C",IF($C5="Acro-P","Pos1Var_P"))))</f>
        <v>Pos1Var_B</v>
      </c>
      <c r="BE6" s="48" t="str">
        <f>IF($C5="Acro-A","Pos2Var_A",IF($C5="Acro-B","Pos2Var_B",IF($C5="Acro-C","Pos2Var_C",IF($C5="Acro-P","Pos2Var_P"))))</f>
        <v>Pos2Var_B</v>
      </c>
      <c r="BF6" s="48" t="str">
        <f>IF($C5="Acro-A","Bon1Var_A",IF($C5="Acro-B","Bon1Var_B",IF($C5="Acro-C","Bon1Var_C",IF($C5="Acro-P","Bon1Var_P"))))</f>
        <v>Bon1Var_B</v>
      </c>
      <c r="BG6" s="48" t="str">
        <f>IF($C5="Acro-A","Bon1Var_A",IF($C5="Acro-B","Bon1Var_B",IF($C5="Acro-C","Bon1Var_C",IF($C5="Acro-P","Bon1Var_P"))))</f>
        <v>Bon1Var_B</v>
      </c>
      <c r="BH6" s="48" cm="1">
        <f t="array" aca="1" ref="BH6" ca="1">IFERROR(INDEX(INDIRECT(BD6),MATCH(TRUE,EXACT(J6,INDIRECT(AF6)),0)),0)</f>
        <v>19</v>
      </c>
      <c r="BI6" s="48" cm="1">
        <f t="array" aca="1" ref="BI6" ca="1">IFERROR(INDEX(INDIRECT(BE6),MATCH(TRUE,EXACT(K6,INDIRECT(AG6)),0)),0)</f>
        <v>22</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ok</v>
      </c>
      <c r="BO6" s="48" t="str">
        <f>IFERROR(IF(_xlfn.XLOOKUP(AD6,Requirements!$B:$B,Requirements!$C:$C)=0,"no","ok"),"")</f>
        <v>ok</v>
      </c>
      <c r="BP6" s="48" t="str">
        <f>IFERROR(IF(_xlfn.XLOOKUP(AE6,Requirements!$B:$B,Requirements!$C:$C)=0,"no","ok"),"")</f>
        <v>no</v>
      </c>
      <c r="BQ6" s="48" t="str">
        <f>IFERROR(IF(_xlfn.XLOOKUP(AF6,Requirements!$B:$B,Requirements!$C:$C)=0,"no","ok"),"")</f>
        <v>ok</v>
      </c>
      <c r="BR6" s="48" t="str">
        <f>IFERROR(IF(_xlfn.XLOOKUP(AG6,Requirements!$B:$B,Requirements!$C:$C)=0,"no","ok"),"")</f>
        <v>ok</v>
      </c>
      <c r="BS6" s="48" t="str">
        <f>IFERROR(IF(_xlfn.XLOOKUP(AH6,Requirements!$B:$B,Requirements!$C:$C)=0,"no","ok"),"")</f>
        <v>ok</v>
      </c>
      <c r="BT6" s="48" t="str">
        <f>IFERROR(IF(_xlfn.XLOOKUP(AI6,Requirements!$B:$B,Requirements!$C:$C)=0,"no","ok"),"")</f>
        <v>no</v>
      </c>
      <c r="BU6" s="48" t="str">
        <f>IFERROR(IF(_xlfn.XLOOKUP(AJ6,Requirements!$B:$B,Requirements!$C:$C)=0,"no","ok"),"")</f>
        <v>ok</v>
      </c>
      <c r="BV6" s="48" t="str">
        <f>IFERROR(IF(_xlfn.XLOOKUP(AK6,Requirements!$B:$B,Requirements!$C:$C)=0,"no","ok"),"")</f>
        <v>ok</v>
      </c>
      <c r="BW6" s="48" t="str">
        <f>IFERROR(IF(_xlfn.XLOOKUP(AC6,Requirements!$B:$B,Requirements!$D:$D)=0,"no","ok"),"")</f>
        <v>ok</v>
      </c>
      <c r="BX6" s="48" t="str">
        <f>IFERROR(IF(_xlfn.XLOOKUP(AD6,Requirements!$B:$B,Requirements!$D:$D)=0,"no","ok"),"")</f>
        <v>ok</v>
      </c>
      <c r="BY6" s="48" t="str">
        <f>IFERROR(IF(_xlfn.XLOOKUP(AE6,Requirements!$B:$B,Requirements!$D:$D)=0,"no","ok"),"")</f>
        <v>no</v>
      </c>
      <c r="BZ6" s="48" t="str">
        <f>IFERROR(IF(_xlfn.XLOOKUP(AF6,Requirements!$B:$B,Requirements!$D:$D)=0,"no","ok"),"")</f>
        <v>ok</v>
      </c>
      <c r="CA6" s="48" t="str">
        <f>IFERROR(IF(_xlfn.XLOOKUP(AG6,Requirements!$B:$B,Requirements!$D:$D)=0,"no","ok"),"")</f>
        <v>no</v>
      </c>
      <c r="CB6" s="48" t="str">
        <f>IFERROR(IF(_xlfn.XLOOKUP(AH6,Requirements!$B:$B,Requirements!$D:$D)=0,"no","ok"),"")</f>
        <v>no</v>
      </c>
      <c r="CC6" s="48" t="str">
        <f>IFERROR(IF(_xlfn.XLOOKUP(AI6,Requirements!$B:$B,Requirements!$D:$D)=0,"no","ok"),"")</f>
        <v>no</v>
      </c>
      <c r="CD6" s="48" t="str">
        <f>IFERROR(IF(_xlfn.XLOOKUP(AJ6,Requirements!$B:$B,Requirements!$D:$D)=0,"no","ok"),"")</f>
        <v>no</v>
      </c>
      <c r="CE6" s="48" t="str">
        <f>IFERROR(IF(_xlfn.XLOOKUP(AK6,Requirements!$B:$B,Requirements!$D:$D)=0,"no","ok"),"")</f>
        <v>no</v>
      </c>
      <c r="CF6" s="48">
        <f t="shared" ref="CF6:CN6" si="0">IF(AND(BW6="ok",ISBLANK(G6)),1,0)</f>
        <v>0</v>
      </c>
      <c r="CG6" s="48">
        <f t="shared" si="0"/>
        <v>0</v>
      </c>
      <c r="CH6" s="48">
        <f t="shared" si="0"/>
        <v>0</v>
      </c>
      <c r="CI6" s="48">
        <f t="shared" si="0"/>
        <v>0</v>
      </c>
      <c r="CJ6" s="48">
        <f t="shared" si="0"/>
        <v>0</v>
      </c>
      <c r="CK6" s="48">
        <f t="shared" si="0"/>
        <v>0</v>
      </c>
      <c r="CL6" s="48">
        <f t="shared" si="0"/>
        <v>0</v>
      </c>
      <c r="CM6" s="48">
        <f t="shared" si="0"/>
        <v>0</v>
      </c>
      <c r="CN6" s="48">
        <f t="shared" si="0"/>
        <v>0</v>
      </c>
      <c r="CO6" s="48" t="str">
        <f>IF(NOT(C5="SELECT TYPE"),RIGHT(C5,1),"")</f>
        <v>B</v>
      </c>
      <c r="CP6" s="48" t="str">
        <f ca="1">IF(BH6=0,"",CONCATENATE(CO6,"&amp;",BH6))</f>
        <v>B&amp;19</v>
      </c>
      <c r="CQ6" s="48" t="str">
        <f ca="1">IF(BI6=0,"",CONCATENATE(CO6,"&amp;",BI6))</f>
        <v>B&amp;22</v>
      </c>
      <c r="CR6" s="48">
        <f ca="1">IF(LEN(CP6)=0,"",COUNTIF($CP$6:$CQ$50,CP6))</f>
        <v>1</v>
      </c>
      <c r="CS6" s="48">
        <f ca="1">IF(LEN(CQ6)=0,"",COUNTIF($CP$6:$CQ$50,CQ6))</f>
        <v>3</v>
      </c>
      <c r="CT6" s="48" t="str">
        <f ca="1">IF(T6&lt;=1,"",CONCATENATE(CO6,"&amp;",T6))</f>
        <v>B&amp;St</v>
      </c>
      <c r="CU6" s="48">
        <f ca="1">IF(LEN(CT6)=0,"",COUNTIF($CT$6:$CT$50,CT6))</f>
        <v>2</v>
      </c>
      <c r="CV6" s="48" t="str">
        <f ca="1">IF(U6&lt;=1,"",CONCATENATE(CO6,"&amp;",U6))</f>
        <v>B&amp;1F1P</v>
      </c>
      <c r="CW6" s="48">
        <f ca="1">IF(LEN(CV6)=0,"",COUNTIF($CV$6:$CV$50,CV6))</f>
        <v>1</v>
      </c>
      <c r="CX6" s="48">
        <f ca="1">IF(LEN(CR6)=0,0,IF(CR6&gt;1,1,0))</f>
        <v>0</v>
      </c>
      <c r="CY6" s="48">
        <f ca="1">IF(LEN(CS6)=0,0,IF(CS6&gt;1,1,0))</f>
        <v>1</v>
      </c>
      <c r="CZ6" s="48">
        <f ca="1">IF(LEN(CU6)=0,0,IF(CU6&gt;1,1,0))</f>
        <v>1</v>
      </c>
      <c r="DA6" s="48">
        <f ca="1">IF(LEN(CW6)=0,0,IF(CW6&gt;1,1,0))</f>
        <v>0</v>
      </c>
      <c r="DB6" s="48">
        <f ca="1">IF(CO6="A",IF(OR(CX6&gt;0,CY6&gt;0),1,0),IF(CO6="B",IF(OR(CZ6&gt;0,DA6&gt;0),1,0),IF(CO6="C",IF(CZ6&gt;0,1,0),IF(CO6="P",IF(OR(CX6&gt;0,CY6&gt;0,CZ6&gt;0,DA6&gt;0),1,0)))))</f>
        <v>1</v>
      </c>
      <c r="DC6" s="48" t="str">
        <f ca="1">IF(DB6&gt;0,"警告:このアクロは、同じグループ内の別のアクロと「同じ」です","明確なACRO")</f>
        <v>警告:このアクロは、同じグループ内の別のアクロと「同じ」です</v>
      </c>
    </row>
    <row r="7" spans="1:107" ht="15.5" x14ac:dyDescent="0.35">
      <c r="A7" s="2"/>
      <c r="B7" s="152"/>
      <c r="C7" s="167"/>
      <c r="D7" s="158"/>
      <c r="E7" s="158"/>
      <c r="F7" s="57" t="s">
        <v>78</v>
      </c>
      <c r="G7" s="117" cm="1">
        <f t="array" aca="1" ref="G7" ca="1">IF(OR(ISBLANK(G6),G6="N/A"),"",IFERROR(INDEX(INDIRECT(AU6), MATCH(TRUE, EXACT(G6, INDIRECT(AC6)), 0)),0))</f>
        <v>1</v>
      </c>
      <c r="H7" s="118" cm="1">
        <f t="array" aca="1" ref="H7" ca="1">IF(OR(ISBLANK(H6),H6="N/A"),"",IFERROR(INDEX(INDIRECT(AV6), MATCH(TRUE, EXACT(H6, INDIRECT(AD6)), 0)),0))</f>
        <v>1.25</v>
      </c>
      <c r="I7" s="118" t="str" cm="1">
        <f t="array" aca="1" ref="I7" ca="1">IF(OR(ISBLANK(I6),I6="N/A"),"",IFERROR(INDEX(INDIRECT(AW6), MATCH(TRUE, EXACT(I6, INDIRECT(AE6)), 0)),0))</f>
        <v/>
      </c>
      <c r="J7" s="118" cm="1">
        <f t="array" aca="1" ref="J7" ca="1">IF(OR(ISBLANK(J6),J6="N/A"),"",IFERROR(INDEX(INDIRECT(AX6), MATCH(TRUE, EXACT(J6, INDIRECT(AF6)), 0)),0))</f>
        <v>0.15</v>
      </c>
      <c r="K7" s="118" cm="1">
        <f t="array" aca="1" ref="K7" ca="1">IF(OR(ISBLANK(K6),K6="N/A"),"",IFERROR(INDEX(INDIRECT(AY6), MATCH(TRUE, EXACT(K6, INDIRECT(AG6)), 0)),0))</f>
        <v>0.17499999999999999</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62">
        <f ca="1">IF(D5="有効なACRO",SUM(G7:O7),IF(D5="アクロタイプを選択","最初にタイプを選択","誤りを修正"))</f>
        <v>2.5749999999999997</v>
      </c>
      <c r="Q7" s="164">
        <f ca="1">IF(D5="有効なACRO",P7+0.5,IF(D5="アクロタイプを選択","最初にタイプを選択","誤りを修正"))</f>
        <v>3.0749999999999997</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thickBot="1" x14ac:dyDescent="0.4">
      <c r="A8" s="2"/>
      <c r="B8" s="152"/>
      <c r="C8" s="167"/>
      <c r="D8" s="158"/>
      <c r="E8" s="158"/>
      <c r="F8" s="58" t="s">
        <v>79</v>
      </c>
      <c r="G8" s="120" t="str" cm="1">
        <f t="array" aca="1" ref="G8" ca="1">IF(OR(ISBLANK(G6),G6="N/A"),"",IFERROR(INDEX(INDIRECT(AL6), MATCH(TRUE, EXACT(G6, INDIRECT(AC6)), 0)),""))</f>
        <v>Stack head up</v>
      </c>
      <c r="H8" s="121" t="str" cm="1">
        <f t="array" aca="1" ref="H8" ca="1">IF(OR(ISBLANK(H6),H6="N/A"),"",IFERROR(INDEX(INDIRECT(AM6), MATCH(TRUE, EXACT(H6, INDIRECT(AD6)), 0)),""))</f>
        <v>1 foot on 1 palm</v>
      </c>
      <c r="I8" s="121" t="str" cm="1">
        <f t="array" aca="1" ref="I8" ca="1">IF(OR(ISBLANK(I6),I6="N/A"),"",IFERROR(INDEX(INDIRECT(AN6), MATCH(TRUE, EXACT(I6, INDIRECT(AE6)), 0)),""))</f>
        <v/>
      </c>
      <c r="J8" s="121" t="str" cm="1">
        <f t="array" aca="1" ref="J8" ca="1">IF(OR(ISBLANK(J6),J6="N/A"),"",IFERROR(INDEX(INDIRECT(AO6), MATCH(TRUE, EXACT(J6, INDIRECT(AF6)), 0)),""))</f>
        <v>Bamboo</v>
      </c>
      <c r="K8" s="121" t="str" cm="1">
        <f t="array" aca="1" ref="K8" ca="1">IF(OR(ISBLANK(K6),K6="N/A"),"",IFERROR(INDEX(INDIRECT(AP6), MATCH(TRUE, EXACT(K6, INDIRECT(AG6)), 0)),""))</f>
        <v>Owl</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63"/>
      <c r="Q8" s="165"/>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thickBot="1" x14ac:dyDescent="0.4">
      <c r="B9" s="151">
        <v>2</v>
      </c>
      <c r="C9" s="154" t="s">
        <v>827</v>
      </c>
      <c r="D9" s="157" t="str">
        <f t="shared" ref="D9" ca="1" si="1">IF(S10=1,"アクロタイプを選択",IF(SUM(T10:AB10)&gt;0,"コードが アクロタイプと一致しません",IF(BL10="no","ポジションは異なるバリエーションでなければなりません",IF(SUM(CF10:CN10)&gt;0,"最小コンポーネントがありません",IF(BM10="no","これらのボーナスを一緒に申告することはできません","有効なACRO")))))</f>
        <v>有効なACRO</v>
      </c>
      <c r="E9" s="157" t="str">
        <f ca="1">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21" customHeight="1" x14ac:dyDescent="0.35">
      <c r="B10" s="152"/>
      <c r="C10" s="155"/>
      <c r="D10" s="158"/>
      <c r="E10" s="158"/>
      <c r="F10" s="57" t="s">
        <v>77</v>
      </c>
      <c r="G10" s="45" t="s">
        <v>90</v>
      </c>
      <c r="H10" s="46" t="s">
        <v>266</v>
      </c>
      <c r="I10" s="46"/>
      <c r="J10" s="46" t="s">
        <v>346</v>
      </c>
      <c r="K10" s="46" t="s">
        <v>382</v>
      </c>
      <c r="L10" s="46"/>
      <c r="M10" s="46"/>
      <c r="N10" s="46"/>
      <c r="O10" s="47"/>
      <c r="P10" s="160" t="str">
        <f ca="1">IF(D9="有効なACRO",CONCATENATE(CO10,"-",G10,IF(H10="","",CONCATENATE("-",H10)),IF(I10="","",CONCATENATE("-",I10)),CONCATENATE("-",J10),IF(K10="","",CONCATENATE("/",K10)),IF(L10="","",CONCATENATE("-",L10)),IF(M10="","",CONCATENATE("-",M10)),IF(N10="","",CONCATENATE("-",N10)),IF(O10="","",CONCATENATE("/",O10))),"")</f>
        <v>B-St-Tw-tu/2sc</v>
      </c>
      <c r="Q10" s="161"/>
      <c r="S10" s="48">
        <f>IF(OR(ISBLANK(C9),C9="SELECT TYPE"),1,IF(OR(C9="acro-a",C9="acro-b",C9="acro-c",C9="acro-p"),0))</f>
        <v>0</v>
      </c>
      <c r="T10" s="48" t="str" cm="1">
        <f t="array" aca="1" ref="T10" ca="1">IFERROR(_xlfn.XLOOKUP(G10,INDIRECT(AC10),INDIRECT(AC10)),1)</f>
        <v>St</v>
      </c>
      <c r="U10" s="48" t="str" cm="1">
        <f t="array" aca="1" ref="U10" ca="1">IFERROR(_xlfn.XLOOKUP(H10,INDIRECT(AD10),INDIRECT(AD10)),1)</f>
        <v>Tw</v>
      </c>
      <c r="V10" s="48" cm="1">
        <f t="array" aca="1" ref="V10" ca="1">IFERROR(_xlfn.XLOOKUP(I10,INDIRECT(AE10),INDIRECT(AE10)),1)</f>
        <v>0</v>
      </c>
      <c r="W10" s="48" t="str" cm="1">
        <f t="array" aca="1" ref="W10" ca="1">IFERROR(_xlfn.XLOOKUP(J10,INDIRECT(AF10),INDIRECT(AF10)),1)</f>
        <v>tu</v>
      </c>
      <c r="X10" s="48" t="str" cm="1">
        <f t="array" aca="1" ref="X10" ca="1">IFERROR(_xlfn.XLOOKUP(K10,INDIRECT(AG10),INDIRECT(AG10)),1)</f>
        <v>2sc</v>
      </c>
      <c r="Y10" s="48" cm="1">
        <f t="array" aca="1" ref="Y10" ca="1">IFERROR(_xlfn.XLOOKUP(L10,INDIRECT(AH10),INDIRECT(AH10)),1)</f>
        <v>0</v>
      </c>
      <c r="Z10" s="48" cm="1">
        <f t="array" aca="1" ref="Z10" ca="1">IFERROR(_xlfn.XLOOKUP(M10,INDIRECT(AI10),INDIRECT(AI10)),1)</f>
        <v>0</v>
      </c>
      <c r="AA10" s="48" cm="1">
        <f t="array" aca="1" ref="AA10" ca="1">IFERROR(_xlfn.XLOOKUP(N10,INDIRECT(AJ10),INDIRECT(AJ10)),1)</f>
        <v>0</v>
      </c>
      <c r="AB10" s="48" cm="1">
        <f t="array" aca="1" ref="AB10" ca="1">IFERROR(_xlfn.XLOOKUP(O10,INDIRECT(AK10),INDIRECT(AK10)),1)</f>
        <v>0</v>
      </c>
      <c r="AC10" s="48" t="str">
        <f>IF($C9="Acro-A","Cons_A",IF($C9="Acro-B","Cons_B",IF($C9="Acro-C","Cons_C",IF($C9="Acro-P","Cons_P"))))</f>
        <v>Cons_B</v>
      </c>
      <c r="AD10" s="48" t="str">
        <f>IF($C9="Acro-A","Conn_A",IF($C9="Acro-B","Conn_B",IF($C9="Acro-C","Conn_C",IF($C9="Acro-P","Conn_P"))))</f>
        <v>Conn_B</v>
      </c>
      <c r="AE10" s="48" t="str">
        <f>IF($C9="Acro-A","Dir_A",IF($C9="Acro-B","Dir_B",IF($C9="Acro-C","Dir_C",IF($C9="Acro-P","Dir_P"))))</f>
        <v>Dir_B</v>
      </c>
      <c r="AF10" s="48" t="str">
        <f>IF($C9="Acro-A","Pos1_A",IF($C9="Acro-B","Pos1_B",IF($C9="Acro-C","Pos1_C",IF($C9="Acro-P","Pos1_P"))))</f>
        <v>Pos1_B</v>
      </c>
      <c r="AG10" s="48" t="str">
        <f>IF($C9="Acro-A","Pos2_A",IF($C9="Acro-B","Pos2_B",IF($C9="Acro-C","Pos2_C",IF($C9="Acro-P","Pos2_P"))))</f>
        <v>Pos2_B</v>
      </c>
      <c r="AH10" s="48" t="str">
        <f>IF($C9="Acro-A","RotB_A",IF($C9="Acro-B","RotB_B",IF($C9="Acro-C","RotB_C",IF($C9="Acro-P","RotB_P"))))</f>
        <v>RotB_B</v>
      </c>
      <c r="AI10" s="48" t="str">
        <f>IF($C9="Acro-A","Rot_A",IF($C9="Acro-B","Rot_B",IF($C9="Acro-C","Rot_C",IF($C9="Acro-P","Rot_P"))))</f>
        <v>Rot_B</v>
      </c>
      <c r="AJ10" s="48" t="str">
        <f>IF($C9="Acro-A","Bon1_A",IF($C9="Acro-B","Bon1_B",IF($C9="Acro-C","Bon1_C",IF($C9="Acro-P","Bon1_P"))))</f>
        <v>Bon1_B</v>
      </c>
      <c r="AK10" s="48" t="str">
        <f>IF($C9="Acro-A","Bon1_A",IF($C9="Acro-B","Bon1_B",IF($C9="Acro-C","Bon1_C",IF($C9="Acro-P","Bon1_P"))))</f>
        <v>Bon1_B</v>
      </c>
      <c r="AL10" s="48" t="str">
        <f>IF($C9="Acro-A","ConsNot_A",IF($C9="Acro-B","ConsNot_B",IF($C9="Acro-C","ConsNot_C",IF($C9="Acro-P","ConsNot_P"))))</f>
        <v>ConsNot_B</v>
      </c>
      <c r="AM10" s="48" t="str">
        <f>IF($C9="Acro-A","ConnNot_A",IF($C9="Acro-B","ConnNot_B",IF($C9="Acro-C","ConnNot_C",IF($C9="Acro-P","ConnNot_P"))))</f>
        <v>ConnNot_B</v>
      </c>
      <c r="AN10" s="48" t="str">
        <f>IF($C9="Acro-A","DirNot_A",IF($C9="Acro-B","DirNot_B",IF($C9="Acro-C","DirNot_C",IF($C9="Acro-P","DirNot_P"))))</f>
        <v>DirNot_B</v>
      </c>
      <c r="AO10" s="48" t="str">
        <f>IF($C9="Acro-A","Pos1Not_A",IF($C9="Acro-B","Pos1Not_B",IF($C9="Acro-C","Pos1Not_C",IF($C9="Acro-P","Pos1Not_P"))))</f>
        <v>Pos1Not_B</v>
      </c>
      <c r="AP10" s="48" t="str">
        <f>IF($C9="Acro-A","Pos2Not_A",IF($C9="Acro-B","Pos2Not_B",IF($C9="Acro-C","Pos2Not_C",IF($C9="Acro-P","Pos2Not_P"))))</f>
        <v>Pos2Not_B</v>
      </c>
      <c r="AQ10" s="48" t="str">
        <f>IF($C9="Acro-A","RotBNot_A",IF($C9="Acro-B","RotBNot_B",IF($C9="Acro-C","RotBNot_C",IF($C9="Acro-P","RotBNot_P"))))</f>
        <v>RotBNot_B</v>
      </c>
      <c r="AR10" s="48" t="str">
        <f>IF($C9="Acro-A","RotNot_A",IF($C9="Acro-B","RotNot_B",IF($C9="Acro-C","RotNot_C",IF($C9="Acro-P","RotNot_P"))))</f>
        <v>RotNot_B</v>
      </c>
      <c r="AS10" s="48" t="str">
        <f>IF($C9="Acro-A","Bon1Not_A",IF($C9="Acro-B","Bon1Not_B",IF($C9="Acro-C","Bon1Not_C",IF($C9="Acro-P","Bon1Not_P"))))</f>
        <v>Bon1Not_B</v>
      </c>
      <c r="AT10" s="48" t="str">
        <f>IF($C9="Acro-A","Bon1Not_A",IF($C9="Acro-B","Bon1Not_B",IF($C9="Acro-C","Bon1Not_C",IF($C9="Acro-P","Bon1Not_P"))))</f>
        <v>Bon1Not_B</v>
      </c>
      <c r="AU10" s="48" t="str">
        <f>IF($C9="Acro-A","ConsDD_A",IF($C9="Acro-B","ConsDD_B",IF($C9="Acro-C","ConsDD_C",IF($C9="Acro-P","ConsDD_P"))))</f>
        <v>ConsDD_B</v>
      </c>
      <c r="AV10" s="48" t="str">
        <f>IF($C9="Acro-A","ConnDD_A",IF($C9="Acro-B","ConnDD_B",IF($C9="Acro-C","ConnDD_C",IF($C9="Acro-P","ConnDD_P"))))</f>
        <v>ConnDD_B</v>
      </c>
      <c r="AW10" s="48" t="str">
        <f>IF($C9="Acro-A","DirDD_A",IF($C9="Acro-B","DirDD_B",IF($C9="Acro-C","DirDD_C",IF($C9="Acro-P","DirDD_P"))))</f>
        <v>DirDD_B</v>
      </c>
      <c r="AX10" s="48" t="str">
        <f>IF($C9="Acro-A","Pos1DD_A",IF($C9="Acro-B","Pos1DD_B",IF($C9="Acro-C","Pos1DD_C",IF($C9="Acro-P","Pos1DD_P"))))</f>
        <v>Pos1DD_B</v>
      </c>
      <c r="AY10" s="48" t="str">
        <f>IF($C9="Acro-A","Pos2DD_A",IF($C9="Acro-B","Pos2DD_B",IF($C9="Acro-C","Pos2DD_C",IF($C9="Acro-P","Pos2DD_P"))))</f>
        <v>Pos2DD_B</v>
      </c>
      <c r="AZ10" s="48" t="str">
        <f>IF($C9="Acro-A","RotBDD_A",IF($C9="Acro-B","RotBDD_B",IF($C9="Acro-C","RotBDD_C",IF($C9="Acro-P","RotBDD_P"))))</f>
        <v>RotBDD_B</v>
      </c>
      <c r="BA10" s="48" t="str">
        <f>IF($C9="Acro-A","RotDD_A",IF($C9="Acro-B","RotDD_B",IF($C9="Acro-C","RotDD_C",IF($C9="Acro-P","RotDD_P"))))</f>
        <v>RotDD_B</v>
      </c>
      <c r="BB10" s="48" t="str">
        <f>IF($C9="Acro-A","Bon1DD_A",IF($C9="Acro-B","Bon1DD_B",IF($C9="Acro-C","Bon1DD_C",IF($C9="Acro-P","Bon1DD_P"))))</f>
        <v>Bon1DD_B</v>
      </c>
      <c r="BC10" s="48" t="str">
        <f>IF($C9="Acro-A","Bon1DD_A",IF($C9="Acro-B","Bon1DD_B",IF($C9="Acro-C","Bon1DD_C",IF($C9="Acro-P","Bon1DD_P"))))</f>
        <v>Bon1DD_B</v>
      </c>
      <c r="BD10" s="48" t="str">
        <f>IF($C9="Acro-A","Pos1Var_A",IF($C9="Acro-B","Pos1Var_B",IF($C9="Acro-C","Pos1Var_C",IF($C9="Acro-P","Pos1Var_P"))))</f>
        <v>Pos1Var_B</v>
      </c>
      <c r="BE10" s="48" t="str">
        <f>IF($C9="Acro-A","Pos2Var_A",IF($C9="Acro-B","Pos2Var_B",IF($C9="Acro-C","Pos2Var_C",IF($C9="Acro-P","Pos2Var_P"))))</f>
        <v>Pos2Var_B</v>
      </c>
      <c r="BF10" s="48" t="str">
        <f>IF($C9="Acro-A","Bon1Var_A",IF($C9="Acro-B","Bon1Var_B",IF($C9="Acro-C","Bon1Var_C",IF($C9="Acro-P","Bon1Var_P"))))</f>
        <v>Bon1Var_B</v>
      </c>
      <c r="BG10" s="48" t="str">
        <f>IF($C9="Acro-A","Bon1Var_A",IF($C9="Acro-B","Bon1Var_B",IF($C9="Acro-C","Bon1Var_C",IF($C9="Acro-P","Bon1Var_P"))))</f>
        <v>Bon1Var_B</v>
      </c>
      <c r="BH10" s="48" cm="1">
        <f t="array" aca="1" ref="BH10" ca="1">IFERROR(INDEX(INDIRECT(BD10),MATCH(TRUE,EXACT(J10,INDIRECT(AF10)),0)),0)</f>
        <v>17</v>
      </c>
      <c r="BI10" s="48" cm="1">
        <f t="array" aca="1" ref="BI10" ca="1">IFERROR(INDEX(INDIRECT(BE10),MATCH(TRUE,EXACT(K10,INDIRECT(AG10)),0)),0)</f>
        <v>13</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ok</v>
      </c>
      <c r="BO10" s="48" t="str">
        <f>IFERROR(IF(_xlfn.XLOOKUP(AD10,Requirements!$B:$B,Requirements!$C:$C)=0,"no","ok"),"")</f>
        <v>ok</v>
      </c>
      <c r="BP10" s="48" t="str">
        <f>IFERROR(IF(_xlfn.XLOOKUP(AE10,Requirements!$B:$B,Requirements!$C:$C)=0,"no","ok"),"")</f>
        <v>no</v>
      </c>
      <c r="BQ10" s="48" t="str">
        <f>IFERROR(IF(_xlfn.XLOOKUP(AF10,Requirements!$B:$B,Requirements!$C:$C)=0,"no","ok"),"")</f>
        <v>ok</v>
      </c>
      <c r="BR10" s="48" t="str">
        <f>IFERROR(IF(_xlfn.XLOOKUP(AG10,Requirements!$B:$B,Requirements!$C:$C)=0,"no","ok"),"")</f>
        <v>ok</v>
      </c>
      <c r="BS10" s="48" t="str">
        <f>IFERROR(IF(_xlfn.XLOOKUP(AH10,Requirements!$B:$B,Requirements!$C:$C)=0,"no","ok"),"")</f>
        <v>ok</v>
      </c>
      <c r="BT10" s="48" t="str">
        <f>IFERROR(IF(_xlfn.XLOOKUP(AI10,Requirements!$B:$B,Requirements!$C:$C)=0,"no","ok"),"")</f>
        <v>no</v>
      </c>
      <c r="BU10" s="48" t="str">
        <f>IFERROR(IF(_xlfn.XLOOKUP(AJ10,Requirements!$B:$B,Requirements!$C:$C)=0,"no","ok"),"")</f>
        <v>ok</v>
      </c>
      <c r="BV10" s="48" t="str">
        <f>IFERROR(IF(_xlfn.XLOOKUP(AK10,Requirements!$B:$B,Requirements!$C:$C)=0,"no","ok"),"")</f>
        <v>ok</v>
      </c>
      <c r="BW10" s="48" t="str">
        <f>IFERROR(IF(_xlfn.XLOOKUP(AC10,Requirements!$B:$B,Requirements!$D:$D)=0,"no","ok"),"")</f>
        <v>ok</v>
      </c>
      <c r="BX10" s="48" t="str">
        <f>IFERROR(IF(_xlfn.XLOOKUP(AD10,Requirements!$B:$B,Requirements!$D:$D)=0,"no","ok"),"")</f>
        <v>ok</v>
      </c>
      <c r="BY10" s="48" t="str">
        <f>IFERROR(IF(_xlfn.XLOOKUP(AE10,Requirements!$B:$B,Requirements!$D:$D)=0,"no","ok"),"")</f>
        <v>no</v>
      </c>
      <c r="BZ10" s="48" t="str">
        <f>IFERROR(IF(_xlfn.XLOOKUP(AF10,Requirements!$B:$B,Requirements!$D:$D)=0,"no","ok"),"")</f>
        <v>ok</v>
      </c>
      <c r="CA10" s="48" t="str">
        <f>IFERROR(IF(_xlfn.XLOOKUP(AG10,Requirements!$B:$B,Requirements!$D:$D)=0,"no","ok"),"")</f>
        <v>no</v>
      </c>
      <c r="CB10" s="48" t="str">
        <f>IFERROR(IF(_xlfn.XLOOKUP(AH10,Requirements!$B:$B,Requirements!$D:$D)=0,"no","ok"),"")</f>
        <v>no</v>
      </c>
      <c r="CC10" s="48" t="str">
        <f>IFERROR(IF(_xlfn.XLOOKUP(AI10,Requirements!$B:$B,Requirements!$D:$D)=0,"no","ok"),"")</f>
        <v>no</v>
      </c>
      <c r="CD10" s="48" t="str">
        <f>IFERROR(IF(_xlfn.XLOOKUP(AJ10,Requirements!$B:$B,Requirements!$D:$D)=0,"no","ok"),"")</f>
        <v>no</v>
      </c>
      <c r="CE10" s="48" t="str">
        <f>IFERROR(IF(_xlfn.XLOOKUP(AK10,Requirements!$B:$B,Requirements!$D:$D)=0,"no","ok"),"")</f>
        <v>no</v>
      </c>
      <c r="CF10" s="48">
        <f t="shared" ref="CF10:CN10" si="2">IF(AND(BW10="ok",ISBLANK(G10)),1,0)</f>
        <v>0</v>
      </c>
      <c r="CG10" s="48">
        <f t="shared" si="2"/>
        <v>0</v>
      </c>
      <c r="CH10" s="48">
        <f t="shared" si="2"/>
        <v>0</v>
      </c>
      <c r="CI10" s="48">
        <f t="shared" si="2"/>
        <v>0</v>
      </c>
      <c r="CJ10" s="48">
        <f t="shared" si="2"/>
        <v>0</v>
      </c>
      <c r="CK10" s="48">
        <f t="shared" si="2"/>
        <v>0</v>
      </c>
      <c r="CL10" s="48">
        <f t="shared" si="2"/>
        <v>0</v>
      </c>
      <c r="CM10" s="48">
        <f t="shared" si="2"/>
        <v>0</v>
      </c>
      <c r="CN10" s="48">
        <f t="shared" si="2"/>
        <v>0</v>
      </c>
      <c r="CO10" s="48" t="str">
        <f>IF(NOT(C9="SELECT TYPE"),RIGHT(C9,1),"")</f>
        <v>B</v>
      </c>
      <c r="CP10" s="48" t="str">
        <f ca="1">IF(BH10=0,"",CONCATENATE(CO10,"&amp;",BH10))</f>
        <v>B&amp;17</v>
      </c>
      <c r="CQ10" s="48" t="str">
        <f ca="1">IF(BI10=0,"",CONCATENATE(CO10,"&amp;",BI10))</f>
        <v>B&amp;13</v>
      </c>
      <c r="CR10" s="48">
        <f ca="1">IF(LEN(CP10)=0,"",COUNTIF($CP$6:$CQ$50,CP10))</f>
        <v>1</v>
      </c>
      <c r="CS10" s="48">
        <f ca="1">IF(LEN(CQ10)=0,"",COUNTIF($CP$6:$CQ$50,CQ10))</f>
        <v>1</v>
      </c>
      <c r="CT10" s="48" t="str">
        <f ca="1">IF(T10&lt;=1,"",CONCATENATE(CO10,"&amp;",T10))</f>
        <v>B&amp;St</v>
      </c>
      <c r="CU10" s="48">
        <f ca="1">IF(LEN(CT10)=0,"",COUNTIF($CT$6:$CT$50,CT10))</f>
        <v>2</v>
      </c>
      <c r="CV10" s="48" t="str">
        <f ca="1">IF(U10&lt;=1,"",CONCATENATE(CO10,"&amp;",U10))</f>
        <v>B&amp;Tw</v>
      </c>
      <c r="CW10" s="48">
        <f ca="1">IF(LEN(CV10)=0,"",COUNTIF($CV$6:$CV$50,CV10))</f>
        <v>1</v>
      </c>
      <c r="CX10" s="48">
        <f ca="1">IF(LEN(CR10)=0,0,IF(CR10&gt;1,1,0))</f>
        <v>0</v>
      </c>
      <c r="CY10" s="48">
        <f ca="1">IF(LEN(CS10)=0,0,IF(CS10&gt;1,1,0))</f>
        <v>0</v>
      </c>
      <c r="CZ10" s="48">
        <f ca="1">IF(LEN(CU10)=0,0,IF(CU10&gt;1,1,0))</f>
        <v>1</v>
      </c>
      <c r="DA10" s="48">
        <f ca="1">IF(LEN(CW10)=0,0,IF(CW10&gt;1,1,0))</f>
        <v>0</v>
      </c>
      <c r="DB10" s="48">
        <f ca="1">IF(CO10="A",IF(OR(CX10&gt;0,CY10&gt;0),1,0),IF(CO10="B",IF(OR(CZ10&gt;0,DA10&gt;0),1,0),IF(CO10="C",IF(CZ10&gt;0,1,0),IF(CO10="P",IF(OR(CX10&gt;0,CY10&gt;0,CZ10&gt;0,DA10&gt;0),1,0)))))</f>
        <v>1</v>
      </c>
      <c r="DC10" s="48" t="str">
        <f ca="1">IF(DB10&gt;0,"警告:このアクロは、同じグループ内の別のアクロと「同じ」です","明確なACRO")</f>
        <v>警告:このアクロは、同じグループ内の別のアクロと「同じ」です</v>
      </c>
    </row>
    <row r="11" spans="1:107" ht="15.75" customHeight="1" x14ac:dyDescent="0.35">
      <c r="B11" s="152"/>
      <c r="C11" s="155"/>
      <c r="D11" s="158"/>
      <c r="E11" s="158"/>
      <c r="F11" s="57" t="s">
        <v>78</v>
      </c>
      <c r="G11" s="117" cm="1">
        <f t="array" aca="1" ref="G11" ca="1">IF(OR(ISBLANK(G10),G10="N/A"),"",IFERROR(INDEX(INDIRECT(AU10), MATCH(TRUE, EXACT(G10, INDIRECT(AC10)), 0)),0))</f>
        <v>1</v>
      </c>
      <c r="H11" s="118" cm="1">
        <f t="array" aca="1" ref="H11" ca="1">IF(OR(ISBLANK(H10),H10="N/A"),"",IFERROR(INDEX(INDIRECT(AV10), MATCH(TRUE, EXACT(H10, INDIRECT(AD10)), 0)),0))</f>
        <v>0.1</v>
      </c>
      <c r="I11" s="118" t="str" cm="1">
        <f t="array" aca="1" ref="I11" ca="1">IF(OR(ISBLANK(I10),I10="N/A"),"",IFERROR(INDEX(INDIRECT(AW10), MATCH(TRUE, EXACT(I10, INDIRECT(AE10)), 0)),0))</f>
        <v/>
      </c>
      <c r="J11" s="118" cm="1">
        <f t="array" aca="1" ref="J11" ca="1">IF(OR(ISBLANK(J10),J10="N/A"),"",IFERROR(INDEX(INDIRECT(AX10), MATCH(TRUE, EXACT(J10, INDIRECT(AF10)), 0)),0))</f>
        <v>0.35</v>
      </c>
      <c r="K11" s="118" cm="1">
        <f t="array" aca="1" ref="K11" ca="1">IF(OR(ISBLANK(K10),K10="N/A"),"",IFERROR(INDEX(INDIRECT(AY10), MATCH(TRUE, EXACT(K10, INDIRECT(AG10)), 0)),0))</f>
        <v>0.05</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62">
        <f ca="1">IF(D9="有効なACRO",SUM(G11:O11),IF(D9="アクロタイプを選択","最初にタイプを選択","誤りを修正"))</f>
        <v>1.5000000000000002</v>
      </c>
      <c r="Q11" s="164">
        <f ca="1">IF(D9="有効なACRO",P11+0.5,IF(D9="アクロタイプを選択","最初にタイプを選択","誤りを修正"))</f>
        <v>2</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thickBot="1" x14ac:dyDescent="0.4">
      <c r="B12" s="152"/>
      <c r="C12" s="156"/>
      <c r="D12" s="158"/>
      <c r="E12" s="158"/>
      <c r="F12" s="58" t="s">
        <v>79</v>
      </c>
      <c r="G12" s="120" t="str" cm="1">
        <f t="array" aca="1" ref="G12" ca="1">IF(OR(ISBLANK(G10),G10="N/A"),"",IFERROR(INDEX(INDIRECT(AL10), MATCH(TRUE, EXACT(G10, INDIRECT(AC10)), 0)),""))</f>
        <v>Stack head up</v>
      </c>
      <c r="H12" s="121" t="str" cm="1">
        <f t="array" aca="1" ref="H12" ca="1">IF(OR(ISBLANK(H10),H10="N/A"),"",IFERROR(INDEX(INDIRECT(AM10), MATCH(TRUE, EXACT(H10, INDIRECT(AD10)), 0)),""))</f>
        <v>Twin (palms on waist + waist on palms)</v>
      </c>
      <c r="I12" s="121" t="str" cm="1">
        <f t="array" aca="1" ref="I12" ca="1">IF(OR(ISBLANK(I10),I10="N/A"),"",IFERROR(INDEX(INDIRECT(AN10), MATCH(TRUE, EXACT(I10, INDIRECT(AE10)), 0)),""))</f>
        <v/>
      </c>
      <c r="J12" s="121" t="str" cm="1">
        <f t="array" aca="1" ref="J12" ca="1">IF(OR(ISBLANK(J10),J10="N/A"),"",IFERROR(INDEX(INDIRECT(AO10), MATCH(TRUE, EXACT(J10, INDIRECT(AF10)), 0)),""))</f>
        <v>Turtle (capt. 2 hands + 2 legs)</v>
      </c>
      <c r="K12" s="121" t="str" cm="1">
        <f t="array" aca="1" ref="K12" ca="1">IF(OR(ISBLANK(K10),K10="N/A"),"",IFERROR(INDEX(INDIRECT(AP10), MATCH(TRUE, EXACT(K10, INDIRECT(AG10)), 0)),""))</f>
        <v>Scissors</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63"/>
      <c r="Q12" s="165"/>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thickBot="1" x14ac:dyDescent="0.4">
      <c r="B13" s="151">
        <v>3</v>
      </c>
      <c r="C13" s="166" t="s">
        <v>837</v>
      </c>
      <c r="D13" s="157" t="str">
        <f t="shared" ref="D13" ca="1" si="3">IF(S14=1,"アクロタイプを選択",IF(SUM(T14:AB14)&gt;0,"コードが アクロタイプと一致しません",IF(BL14="no","ポジションは異なるバリエーションでなければなりません",IF(SUM(CF14:CN14)&gt;0,"最小コンポーネントがありません",IF(BM14="no","これらのボーナスを一緒に申告することはできません","有効なACRO")))))</f>
        <v>有効なACRO</v>
      </c>
      <c r="E13" s="157" t="str">
        <f ca="1">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21" customHeight="1" x14ac:dyDescent="0.35">
      <c r="B14" s="152"/>
      <c r="C14" s="167"/>
      <c r="D14" s="158"/>
      <c r="E14" s="158"/>
      <c r="F14" s="57" t="s">
        <v>77</v>
      </c>
      <c r="G14" s="45" t="s">
        <v>92</v>
      </c>
      <c r="H14" s="46"/>
      <c r="I14" s="46" t="s">
        <v>297</v>
      </c>
      <c r="J14" s="46" t="s">
        <v>305</v>
      </c>
      <c r="K14" s="46"/>
      <c r="L14" s="46" t="s">
        <v>451</v>
      </c>
      <c r="M14" s="46" t="s">
        <v>515</v>
      </c>
      <c r="N14" s="46"/>
      <c r="O14" s="47"/>
      <c r="P14" s="160" t="str">
        <f ca="1">IF(D13="有効なACRO",CONCATENATE(CO14,"-",G14,IF(H14="","",CONCATENATE("-",H14)),IF(I14="","",CONCATENATE("-",I14)),CONCATENATE("-",J14),IF(K14="","",CONCATENATE("/",K14)),IF(L14="","",CONCATENATE("-",L14)),IF(M14="","",CONCATENATE("-",M14)),IF(N14="","",CONCATENATE("-",N14)),IF(O14="","",CONCATENATE("/",O14))),"")</f>
        <v>C-Thr&gt;St-Bln-pk-2F1-Cs1</v>
      </c>
      <c r="Q14" s="161"/>
      <c r="S14" s="48">
        <f>IF(OR(ISBLANK(C13),C13="SELECT TYPE"),1,IF(OR(C13="acro-a",C13="acro-b",C13="acro-c",C13="acro-p"),0))</f>
        <v>0</v>
      </c>
      <c r="T14" s="48" t="str" cm="1">
        <f t="array" aca="1" ref="T14" ca="1">IFERROR(_xlfn.XLOOKUP(G14,INDIRECT(AC14),INDIRECT(AC14)),1)</f>
        <v>Thr&gt;St</v>
      </c>
      <c r="U14" s="48" cm="1">
        <f t="array" aca="1" ref="U14" ca="1">IFERROR(_xlfn.XLOOKUP(H14,INDIRECT(AD14),INDIRECT(AD14)),1)</f>
        <v>0</v>
      </c>
      <c r="V14" s="48" t="str" cm="1">
        <f t="array" aca="1" ref="V14" ca="1">IFERROR(_xlfn.XLOOKUP(I14,INDIRECT(AE14),INDIRECT(AE14)),1)</f>
        <v>Bln</v>
      </c>
      <c r="W14" s="48" t="str" cm="1">
        <f t="array" aca="1" ref="W14" ca="1">IFERROR(_xlfn.XLOOKUP(J14,INDIRECT(AF14),INDIRECT(AF14)),1)</f>
        <v>pk</v>
      </c>
      <c r="X14" s="48" cm="1">
        <f t="array" aca="1" ref="X14" ca="1">IFERROR(_xlfn.XLOOKUP(K14,INDIRECT(AG14),INDIRECT(AG14)),1)</f>
        <v>0</v>
      </c>
      <c r="Y14" s="48" t="str" cm="1">
        <f t="array" aca="1" ref="Y14" ca="1">IFERROR(_xlfn.XLOOKUP(L14,INDIRECT(AH14),INDIRECT(AH14)),1)</f>
        <v>2F1</v>
      </c>
      <c r="Z14" s="48" t="str" cm="1">
        <f t="array" aca="1" ref="Z14" ca="1">IFERROR(_xlfn.XLOOKUP(M14,INDIRECT(AI14),INDIRECT(AI14)),1)</f>
        <v>Cs1</v>
      </c>
      <c r="AA14" s="48" cm="1">
        <f t="array" aca="1" ref="AA14" ca="1">IFERROR(_xlfn.XLOOKUP(N14,INDIRECT(AJ14),INDIRECT(AJ14)),1)</f>
        <v>0</v>
      </c>
      <c r="AB14" s="48" cm="1">
        <f t="array" aca="1" ref="AB14" ca="1">IFERROR(_xlfn.XLOOKUP(O14,INDIRECT(AK14),INDIRECT(AK14)),1)</f>
        <v>0</v>
      </c>
      <c r="AC14" s="48" t="str">
        <f>IF($C13="Acro-A","Cons_A",IF($C13="Acro-B","Cons_B",IF($C13="Acro-C","Cons_C",IF($C13="Acro-P","Cons_P"))))</f>
        <v>Cons_C</v>
      </c>
      <c r="AD14" s="48" t="str">
        <f>IF($C13="Acro-A","Conn_A",IF($C13="Acro-B","Conn_B",IF($C13="Acro-C","Conn_C",IF($C13="Acro-P","Conn_P"))))</f>
        <v>Conn_C</v>
      </c>
      <c r="AE14" s="48" t="str">
        <f>IF($C13="Acro-A","Dir_A",IF($C13="Acro-B","Dir_B",IF($C13="Acro-C","Dir_C",IF($C13="Acro-P","Dir_P"))))</f>
        <v>Dir_C</v>
      </c>
      <c r="AF14" s="48" t="str">
        <f>IF($C13="Acro-A","Pos1_A",IF($C13="Acro-B","Pos1_B",IF($C13="Acro-C","Pos1_C",IF($C13="Acro-P","Pos1_P"))))</f>
        <v>Pos1_C</v>
      </c>
      <c r="AG14" s="48" t="str">
        <f>IF($C13="Acro-A","Pos2_A",IF($C13="Acro-B","Pos2_B",IF($C13="Acro-C","Pos2_C",IF($C13="Acro-P","Pos2_P"))))</f>
        <v>Pos2_C</v>
      </c>
      <c r="AH14" s="48" t="str">
        <f>IF($C13="Acro-A","RotB_A",IF($C13="Acro-B","RotB_B",IF($C13="Acro-C","RotB_C",IF($C13="Acro-P","RotB_P"))))</f>
        <v>RotB_C</v>
      </c>
      <c r="AI14" s="48" t="str">
        <f>IF($C13="Acro-A","Rot_A",IF($C13="Acro-B","Rot_B",IF($C13="Acro-C","Rot_C",IF($C13="Acro-P","Rot_P"))))</f>
        <v>Rot_C</v>
      </c>
      <c r="AJ14" s="48" t="str">
        <f>IF($C13="Acro-A","Bon1_A",IF($C13="Acro-B","Bon1_B",IF($C13="Acro-C","Bon1_C",IF($C13="Acro-P","Bon1_P"))))</f>
        <v>Bon1_C</v>
      </c>
      <c r="AK14" s="48" t="str">
        <f>IF($C13="Acro-A","Bon1_A",IF($C13="Acro-B","Bon1_B",IF($C13="Acro-C","Bon1_C",IF($C13="Acro-P","Bon1_P"))))</f>
        <v>Bon1_C</v>
      </c>
      <c r="AL14" s="48" t="str">
        <f>IF($C13="Acro-A","ConsNot_A",IF($C13="Acro-B","ConsNot_B",IF($C13="Acro-C","ConsNot_C",IF($C13="Acro-P","ConsNot_P"))))</f>
        <v>ConsNot_C</v>
      </c>
      <c r="AM14" s="48" t="str">
        <f>IF($C13="Acro-A","ConnNot_A",IF($C13="Acro-B","ConnNot_B",IF($C13="Acro-C","ConnNot_C",IF($C13="Acro-P","ConnNot_P"))))</f>
        <v>ConnNot_C</v>
      </c>
      <c r="AN14" s="48" t="str">
        <f>IF($C13="Acro-A","DirNot_A",IF($C13="Acro-B","DirNot_B",IF($C13="Acro-C","DirNot_C",IF($C13="Acro-P","DirNot_P"))))</f>
        <v>DirNot_C</v>
      </c>
      <c r="AO14" s="48" t="str">
        <f>IF($C13="Acro-A","Pos1Not_A",IF($C13="Acro-B","Pos1Not_B",IF($C13="Acro-C","Pos1Not_C",IF($C13="Acro-P","Pos1Not_P"))))</f>
        <v>Pos1Not_C</v>
      </c>
      <c r="AP14" s="48" t="str">
        <f>IF($C13="Acro-A","Pos2Not_A",IF($C13="Acro-B","Pos2Not_B",IF($C13="Acro-C","Pos2Not_C",IF($C13="Acro-P","Pos2Not_P"))))</f>
        <v>Pos2Not_C</v>
      </c>
      <c r="AQ14" s="48" t="str">
        <f>IF($C13="Acro-A","RotBNot_A",IF($C13="Acro-B","RotBNot_B",IF($C13="Acro-C","RotBNot_C",IF($C13="Acro-P","RotBNot_P"))))</f>
        <v>RotBNot_C</v>
      </c>
      <c r="AR14" s="48" t="str">
        <f>IF($C13="Acro-A","RotNot_A",IF($C13="Acro-B","RotNot_B",IF($C13="Acro-C","RotNot_C",IF($C13="Acro-P","RotNot_P"))))</f>
        <v>RotNot_C</v>
      </c>
      <c r="AS14" s="48" t="str">
        <f>IF($C13="Acro-A","Bon1Not_A",IF($C13="Acro-B","Bon1Not_B",IF($C13="Acro-C","Bon1Not_C",IF($C13="Acro-P","Bon1Not_P"))))</f>
        <v>Bon1Not_C</v>
      </c>
      <c r="AT14" s="48" t="str">
        <f>IF($C13="Acro-A","Bon1Not_A",IF($C13="Acro-B","Bon1Not_B",IF($C13="Acro-C","Bon1Not_C",IF($C13="Acro-P","Bon1Not_P"))))</f>
        <v>Bon1Not_C</v>
      </c>
      <c r="AU14" s="48" t="str">
        <f>IF($C13="Acro-A","ConsDD_A",IF($C13="Acro-B","ConsDD_B",IF($C13="Acro-C","ConsDD_C",IF($C13="Acro-P","ConsDD_P"))))</f>
        <v>ConsDD_C</v>
      </c>
      <c r="AV14" s="48" t="str">
        <f>IF($C13="Acro-A","ConnDD_A",IF($C13="Acro-B","ConnDD_B",IF($C13="Acro-C","ConnDD_C",IF($C13="Acro-P","ConnDD_P"))))</f>
        <v>ConnDD_C</v>
      </c>
      <c r="AW14" s="48" t="str">
        <f>IF($C13="Acro-A","DirDD_A",IF($C13="Acro-B","DirDD_B",IF($C13="Acro-C","DirDD_C",IF($C13="Acro-P","DirDD_P"))))</f>
        <v>DirDD_C</v>
      </c>
      <c r="AX14" s="48" t="str">
        <f>IF($C13="Acro-A","Pos1DD_A",IF($C13="Acro-B","Pos1DD_B",IF($C13="Acro-C","Pos1DD_C",IF($C13="Acro-P","Pos1DD_P"))))</f>
        <v>Pos1DD_C</v>
      </c>
      <c r="AY14" s="48" t="str">
        <f>IF($C13="Acro-A","Pos2DD_A",IF($C13="Acro-B","Pos2DD_B",IF($C13="Acro-C","Pos2DD_C",IF($C13="Acro-P","Pos2DD_P"))))</f>
        <v>Pos2DD_C</v>
      </c>
      <c r="AZ14" s="48" t="str">
        <f>IF($C13="Acro-A","RotBDD_A",IF($C13="Acro-B","RotBDD_B",IF($C13="Acro-C","RotBDD_C",IF($C13="Acro-P","RotBDD_P"))))</f>
        <v>RotBDD_C</v>
      </c>
      <c r="BA14" s="48" t="str">
        <f>IF($C13="Acro-A","RotDD_A",IF($C13="Acro-B","RotDD_B",IF($C13="Acro-C","RotDD_C",IF($C13="Acro-P","RotDD_P"))))</f>
        <v>RotDD_C</v>
      </c>
      <c r="BB14" s="48" t="str">
        <f>IF($C13="Acro-A","Bon1DD_A",IF($C13="Acro-B","Bon1DD_B",IF($C13="Acro-C","Bon1DD_C",IF($C13="Acro-P","Bon1DD_P"))))</f>
        <v>Bon1DD_C</v>
      </c>
      <c r="BC14" s="48" t="str">
        <f>IF($C13="Acro-A","Bon1DD_A",IF($C13="Acro-B","Bon1DD_B",IF($C13="Acro-C","Bon1DD_C",IF($C13="Acro-P","Bon1DD_P"))))</f>
        <v>Bon1DD_C</v>
      </c>
      <c r="BD14" s="48" t="str">
        <f>IF($C13="Acro-A","Pos1Var_A",IF($C13="Acro-B","Pos1Var_B",IF($C13="Acro-C","Pos1Var_C",IF($C13="Acro-P","Pos1Var_P"))))</f>
        <v>Pos1Var_C</v>
      </c>
      <c r="BE14" s="48" t="str">
        <f>IF($C13="Acro-A","Pos2Var_A",IF($C13="Acro-B","Pos2Var_B",IF($C13="Acro-C","Pos2Var_C",IF($C13="Acro-P","Pos2Var_P"))))</f>
        <v>Pos2Var_C</v>
      </c>
      <c r="BF14" s="48" t="str">
        <f>IF($C13="Acro-A","Bon1Var_A",IF($C13="Acro-B","Bon1Var_B",IF($C13="Acro-C","Bon1Var_C",IF($C13="Acro-P","Bon1Var_P"))))</f>
        <v>Bon1Var_C</v>
      </c>
      <c r="BG14" s="48" t="str">
        <f>IF($C13="Acro-A","Bon1Var_A",IF($C13="Acro-B","Bon1Var_B",IF($C13="Acro-C","Bon1Var_C",IF($C13="Acro-P","Bon1Var_P"))))</f>
        <v>Bon1Var_C</v>
      </c>
      <c r="BH14" s="48" cm="1">
        <f t="array" aca="1" ref="BH14" ca="1">IFERROR(INDEX(INDIRECT(BD14),MATCH(TRUE,EXACT(J14,INDIRECT(AF14)),0)),0)</f>
        <v>2</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ok</v>
      </c>
      <c r="BO14" s="48" t="str">
        <f>IFERROR(IF(_xlfn.XLOOKUP(AD14,Requirements!$B:$B,Requirements!$C:$C)=0,"no","ok"),"")</f>
        <v>no</v>
      </c>
      <c r="BP14" s="48" t="str">
        <f>IFERROR(IF(_xlfn.XLOOKUP(AE14,Requirements!$B:$B,Requirements!$C:$C)=0,"no","ok"),"")</f>
        <v>ok</v>
      </c>
      <c r="BQ14" s="48" t="str">
        <f>IFERROR(IF(_xlfn.XLOOKUP(AF14,Requirements!$B:$B,Requirements!$C:$C)=0,"no","ok"),"")</f>
        <v>ok</v>
      </c>
      <c r="BR14" s="48" t="str">
        <f>IFERROR(IF(_xlfn.XLOOKUP(AG14,Requirements!$B:$B,Requirements!$C:$C)=0,"no","ok"),"")</f>
        <v>ok</v>
      </c>
      <c r="BS14" s="48" t="str">
        <f>IFERROR(IF(_xlfn.XLOOKUP(AH14,Requirements!$B:$B,Requirements!$C:$C)=0,"no","ok"),"")</f>
        <v>ok</v>
      </c>
      <c r="BT14" s="48" t="str">
        <f>IFERROR(IF(_xlfn.XLOOKUP(AI14,Requirements!$B:$B,Requirements!$C:$C)=0,"no","ok"),"")</f>
        <v>ok</v>
      </c>
      <c r="BU14" s="48" t="str">
        <f>IFERROR(IF(_xlfn.XLOOKUP(AJ14,Requirements!$B:$B,Requirements!$C:$C)=0,"no","ok"),"")</f>
        <v>ok</v>
      </c>
      <c r="BV14" s="48" t="str">
        <f>IFERROR(IF(_xlfn.XLOOKUP(AK14,Requirements!$B:$B,Requirements!$C:$C)=0,"no","ok"),"")</f>
        <v>ok</v>
      </c>
      <c r="BW14" s="48" t="str">
        <f>IFERROR(IF(_xlfn.XLOOKUP(AC14,Requirements!$B:$B,Requirements!$D:$D)=0,"no","ok"),"")</f>
        <v>ok</v>
      </c>
      <c r="BX14" s="48" t="str">
        <f>IFERROR(IF(_xlfn.XLOOKUP(AD14,Requirements!$B:$B,Requirements!$D:$D)=0,"no","ok"),"")</f>
        <v>no</v>
      </c>
      <c r="BY14" s="48" t="str">
        <f>IFERROR(IF(_xlfn.XLOOKUP(AE14,Requirements!$B:$B,Requirements!$D:$D)=0,"no","ok"),"")</f>
        <v>ok</v>
      </c>
      <c r="BZ14" s="48" t="str">
        <f>IFERROR(IF(_xlfn.XLOOKUP(AF14,Requirements!$B:$B,Requirements!$D:$D)=0,"no","ok"),"")</f>
        <v>ok</v>
      </c>
      <c r="CA14" s="48" t="str">
        <f>IFERROR(IF(_xlfn.XLOOKUP(AG14,Requirements!$B:$B,Requirements!$D:$D)=0,"no","ok"),"")</f>
        <v>no</v>
      </c>
      <c r="CB14" s="48" t="str">
        <f>IFERROR(IF(_xlfn.XLOOKUP(AH14,Requirements!$B:$B,Requirements!$D:$D)=0,"no","ok"),"")</f>
        <v>no</v>
      </c>
      <c r="CC14" s="48" t="str">
        <f>IFERROR(IF(_xlfn.XLOOKUP(AI14,Requirements!$B:$B,Requirements!$D:$D)=0,"no","ok"),"")</f>
        <v>no</v>
      </c>
      <c r="CD14" s="48" t="str">
        <f>IFERROR(IF(_xlfn.XLOOKUP(AJ14,Requirements!$B:$B,Requirements!$D:$D)=0,"no","ok"),"")</f>
        <v>no</v>
      </c>
      <c r="CE14" s="48" t="str">
        <f>IFERROR(IF(_xlfn.XLOOKUP(AK14,Requirements!$B:$B,Requirements!$D:$D)=0,"no","ok"),"")</f>
        <v>no</v>
      </c>
      <c r="CF14" s="48">
        <f t="shared" ref="CF14:CN14" si="4">IF(AND(BW14="ok",ISBLANK(G14)),1,0)</f>
        <v>0</v>
      </c>
      <c r="CG14" s="48">
        <f t="shared" si="4"/>
        <v>0</v>
      </c>
      <c r="CH14" s="48">
        <f t="shared" si="4"/>
        <v>0</v>
      </c>
      <c r="CI14" s="48">
        <f t="shared" si="4"/>
        <v>0</v>
      </c>
      <c r="CJ14" s="48">
        <f t="shared" si="4"/>
        <v>0</v>
      </c>
      <c r="CK14" s="48">
        <f t="shared" si="4"/>
        <v>0</v>
      </c>
      <c r="CL14" s="48">
        <f t="shared" si="4"/>
        <v>0</v>
      </c>
      <c r="CM14" s="48">
        <f t="shared" si="4"/>
        <v>0</v>
      </c>
      <c r="CN14" s="48">
        <f t="shared" si="4"/>
        <v>0</v>
      </c>
      <c r="CO14" s="48" t="str">
        <f>IF(NOT(C13="SELECT TYPE"),RIGHT(C13,1),"")</f>
        <v>C</v>
      </c>
      <c r="CP14" s="48" t="str">
        <f ca="1">IF(BH14=0,"",CONCATENATE(CO14,"&amp;",BH14))</f>
        <v>C&amp;2</v>
      </c>
      <c r="CQ14" s="48" t="str">
        <f ca="1">IF(BI14=0,"",CONCATENATE(CO14,"&amp;",BI14))</f>
        <v/>
      </c>
      <c r="CR14" s="48">
        <f ca="1">IF(LEN(CP14)=0,"",COUNTIF($CP$6:$CQ$50,CP14))</f>
        <v>1</v>
      </c>
      <c r="CS14" s="48" t="str">
        <f ca="1">IF(LEN(CQ14)=0,"",COUNTIF($CP$6:$CQ$50,CQ14))</f>
        <v/>
      </c>
      <c r="CT14" s="48" t="str">
        <f ca="1">IF(T14&lt;=1,"",CONCATENATE(CO14,"&amp;",T14))</f>
        <v>C&amp;Thr&gt;St</v>
      </c>
      <c r="CU14" s="48">
        <f ca="1">IF(LEN(CT14)=0,"",COUNTIF($CT$6:$CT$50,CT14))</f>
        <v>1</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f ca="1">IF(CO14="A",IF(OR(CX14&gt;0,CY14&gt;0),1,0),IF(CO14="B",IF(OR(CZ14&gt;0,DA14&gt;0),1,0),IF(CO14="C",IF(CZ14&gt;0,1,0),IF(CO14="P",IF(OR(CX14&gt;0,CY14&gt;0,CZ14&gt;0,DA14&gt;0),1,0)))))</f>
        <v>0</v>
      </c>
      <c r="DC14" s="48" t="str">
        <f ca="1">IF(DB14&gt;0,"警告:このアクロは、同じグループ内の別のアクロと「同じ」です","明確なACRO")</f>
        <v>明確なACRO</v>
      </c>
    </row>
    <row r="15" spans="1:107" ht="16.5" customHeight="1" x14ac:dyDescent="0.35">
      <c r="B15" s="152"/>
      <c r="C15" s="167"/>
      <c r="D15" s="158"/>
      <c r="E15" s="158"/>
      <c r="F15" s="57" t="s">
        <v>78</v>
      </c>
      <c r="G15" s="117" cm="1">
        <f t="array" aca="1" ref="G15" ca="1">IF(OR(ISBLANK(G14),G14="N/A"),"",IFERROR(INDEX(INDIRECT(AU14), MATCH(TRUE, EXACT(G14, INDIRECT(AC14)), 0)),0))</f>
        <v>1.125</v>
      </c>
      <c r="H15" s="118" t="str" cm="1">
        <f t="array" aca="1" ref="H15" ca="1">IF(OR(ISBLANK(H14),H14="N/A"),"",IFERROR(INDEX(INDIRECT(AV14), MATCH(TRUE, EXACT(H14, INDIRECT(AD14)), 0)),0))</f>
        <v/>
      </c>
      <c r="I15" s="118" cm="1">
        <f t="array" aca="1" ref="I15" ca="1">IF(OR(ISBLANK(I14),I14="N/A"),"",IFERROR(INDEX(INDIRECT(AW14), MATCH(TRUE, EXACT(I14, INDIRECT(AE14)), 0)),0))</f>
        <v>0.2</v>
      </c>
      <c r="J15" s="118" cm="1">
        <f t="array" aca="1" ref="J15" ca="1">IF(OR(ISBLANK(J14),J14="N/A"),"",IFERROR(INDEX(INDIRECT(AX14), MATCH(TRUE, EXACT(J14, INDIRECT(AF14)), 0)),0))</f>
        <v>0.2</v>
      </c>
      <c r="K15" s="118" t="str" cm="1">
        <f t="array" aca="1" ref="K15" ca="1">IF(OR(ISBLANK(K14),K14="N/A"),"",IFERROR(INDEX(INDIRECT(AY14), MATCH(TRUE, EXACT(K14, INDIRECT(AG14)), 0)),0))</f>
        <v/>
      </c>
      <c r="L15" s="118" cm="1">
        <f t="array" aca="1" ref="L15" ca="1">IF(OR(ISBLANK(L14),L14="N/A"),"",IFERROR(INDEX(INDIRECT(AZ14), MATCH(TRUE, EXACT(L14, INDIRECT(AH14)), 0)),0))</f>
        <v>0.35</v>
      </c>
      <c r="M15" s="118" cm="1">
        <f t="array" aca="1" ref="M15" ca="1">IF(OR(ISBLANK(M14),M14="N/A"),"",IFERROR(INDEX(INDIRECT(BA14), MATCH(TRUE, EXACT(M14, INDIRECT(AI14)), 0)),0))</f>
        <v>0.2</v>
      </c>
      <c r="N15" s="118" t="str" cm="1">
        <f t="array" aca="1" ref="N15" ca="1">IF(OR(ISBLANK(N14),N14="N/A"),"",IFERROR(INDEX(INDIRECT(BB14), MATCH(TRUE, EXACT(N14, INDIRECT(AJ14)), 0)),0))</f>
        <v/>
      </c>
      <c r="O15" s="119" t="str" cm="1">
        <f t="array" aca="1" ref="O15" ca="1">IF(OR(ISBLANK(O14),O14="N/A"),"",IFERROR(INDEX(INDIRECT(BC14), MATCH(TRUE, EXACT(O14, INDIRECT(AK14)), 0)),0))</f>
        <v/>
      </c>
      <c r="P15" s="162">
        <f ca="1">IF(D13="有効なACRO",SUM(G15:O15),IF(D13="アクロタイプを選択","最初にタイプを選択","誤りを修正"))</f>
        <v>2.0750000000000002</v>
      </c>
      <c r="Q15" s="164">
        <f ca="1">IF(D13="有効なACRO",P15+0.5,IF(D13="アクロタイプを選択","最初にタイプを選択","誤りを修正"))</f>
        <v>2.5750000000000002</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thickBot="1" x14ac:dyDescent="0.4">
      <c r="B16" s="152"/>
      <c r="C16" s="167"/>
      <c r="D16" s="158"/>
      <c r="E16" s="158"/>
      <c r="F16" s="58" t="s">
        <v>79</v>
      </c>
      <c r="G16" s="120" t="str" cm="1">
        <f t="array" aca="1" ref="G16" ca="1">IF(OR(ISBLANK(G14),G14="N/A"),"",IFERROR(INDEX(INDIRECT(AL14), MATCH(TRUE, EXACT(G14, INDIRECT(AC14)), 0)),""))</f>
        <v>Transit/jump on/through stack</v>
      </c>
      <c r="H16" s="121" t="str" cm="1">
        <f t="array" aca="1" ref="H16" ca="1">IF(OR(ISBLANK(H14),H14="N/A"),"",IFERROR(INDEX(INDIRECT(AM14), MATCH(TRUE, EXACT(H14, INDIRECT(AD14)), 0)),""))</f>
        <v/>
      </c>
      <c r="I16" s="121" t="str" cm="1">
        <f t="array" aca="1" ref="I16" ca="1">IF(OR(ISBLANK(I14),I14="N/A"),"",IFERROR(INDEX(INDIRECT(AN14), MATCH(TRUE, EXACT(I14, INDIRECT(AE14)), 0)),""))</f>
        <v>Blind back jump</v>
      </c>
      <c r="J16" s="121" t="str" cm="1">
        <f t="array" aca="1" ref="J16" ca="1">IF(OR(ISBLANK(J14),J14="N/A"),"",IFERROR(INDEX(INDIRECT(AO14), MATCH(TRUE, EXACT(J14, INDIRECT(AF14)), 0)),""))</f>
        <v>Pike</v>
      </c>
      <c r="K16" s="121" t="str" cm="1">
        <f t="array" aca="1" ref="K16" ca="1">IF(OR(ISBLANK(K14),K14="N/A"),"",IFERROR(INDEX(INDIRECT(AP14), MATCH(TRUE, EXACT(K14, INDIRECT(AG14)), 0)),""))</f>
        <v/>
      </c>
      <c r="L16" s="121" t="str" cm="1">
        <f t="array" aca="1" ref="L16" ca="1">IF(OR(ISBLANK(L14),L14="N/A"),"",IFERROR(INDEX(INDIRECT(AQ14), MATCH(TRUE, EXACT(L14, INDIRECT(AH14)), 0)),""))</f>
        <v>1 rotation of the second formation for the fly above lift</v>
      </c>
      <c r="M16" s="121" t="str" cm="1">
        <f t="array" aca="1" ref="M16" ca="1">IF(OR(ISBLANK(M14),M14="N/A"),"",IFERROR(INDEX(INDIRECT(AR14), MATCH(TRUE, EXACT(M14, INDIRECT(AI14)), 0)),""))</f>
        <v>1 som. (group C)</v>
      </c>
      <c r="N16" s="121" t="str" cm="1">
        <f t="array" aca="1" ref="N16" ca="1">IF(OR(ISBLANK(N14),N14="N/A"),"",IFERROR(INDEX(INDIRECT(AS14), MATCH(TRUE, EXACT(N14, INDIRECT(AJ14)), 0)),""))</f>
        <v/>
      </c>
      <c r="O16" s="122" t="str" cm="1">
        <f t="array" aca="1" ref="O16" ca="1">IF(OR(ISBLANK(O14),O14="N/A"),"",IFERROR(INDEX(INDIRECT(AT14), MATCH(TRUE, EXACT(O14, INDIRECT(AK14)), 0)),""))</f>
        <v/>
      </c>
      <c r="P16" s="163"/>
      <c r="Q16" s="165"/>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thickBot="1" x14ac:dyDescent="0.4">
      <c r="B17" s="151">
        <v>4</v>
      </c>
      <c r="C17" s="154" t="s">
        <v>828</v>
      </c>
      <c r="D17" s="157" t="str">
        <f t="shared" ref="D17" ca="1" si="5">IF(S18=1,"アクロタイプを選択",IF(SUM(T18:AB18)&gt;0,"コードが アクロタイプと一致しません",IF(BL18="no","ポジションは異なるバリエーションでなければなりません",IF(SUM(CF18:CN18)&gt;0,"最小コンポーネントがありません",IF(BM18="no","これらのボーナスを一緒に申告することはできません","有効なACRO")))))</f>
        <v>コードが アクロタイプと一致しません</v>
      </c>
      <c r="E17" s="157" t="str">
        <f ca="1">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21" customHeight="1" x14ac:dyDescent="0.35">
      <c r="B18" s="152"/>
      <c r="C18" s="155"/>
      <c r="D18" s="158"/>
      <c r="E18" s="158"/>
      <c r="F18" s="57" t="s">
        <v>77</v>
      </c>
      <c r="G18" s="45" t="s">
        <v>92</v>
      </c>
      <c r="H18" s="46"/>
      <c r="I18" s="46" t="s">
        <v>297</v>
      </c>
      <c r="J18" s="46" t="s">
        <v>305</v>
      </c>
      <c r="K18" s="46"/>
      <c r="L18" s="46" t="s">
        <v>451</v>
      </c>
      <c r="M18" s="46" t="s">
        <v>515</v>
      </c>
      <c r="N18" s="46"/>
      <c r="O18" s="47"/>
      <c r="P18" s="160" t="str">
        <f ca="1">IF(D17="有効なACRO",CONCATENATE(CO18,"-",G18,IF(H18="","",CONCATENATE("-",H18)),IF(I18="","",CONCATENATE("-",I18)),CONCATENATE("-",J18),IF(K18="","",CONCATENATE("/",K18)),IF(L18="","",CONCATENATE("-",L18)),IF(M18="","",CONCATENATE("-",M18)),IF(N18="","",CONCATENATE("-",N18)),IF(O18="","",CONCATENATE("/",O18))),"")</f>
        <v/>
      </c>
      <c r="Q18" s="161"/>
      <c r="S18" s="48">
        <f>IF(OR(ISBLANK(C17),C17="SELECT TYPE"),1,IF(OR(C17="acro-a",C17="acro-b",C17="acro-c",C17="acro-p"),0))</f>
        <v>0</v>
      </c>
      <c r="T18" s="48" cm="1">
        <f t="array" aca="1" ref="T18" ca="1">IFERROR(_xlfn.XLOOKUP(G18,INDIRECT(AC18),INDIRECT(AC18)),1)</f>
        <v>1</v>
      </c>
      <c r="U18" s="48" cm="1">
        <f t="array" aca="1" ref="U18" ca="1">IFERROR(_xlfn.XLOOKUP(H18,INDIRECT(AD18),INDIRECT(AD18)),1)</f>
        <v>0</v>
      </c>
      <c r="V18" s="48" cm="1">
        <f t="array" aca="1" ref="V18" ca="1">IFERROR(_xlfn.XLOOKUP(I18,INDIRECT(AE18),INDIRECT(AE18)),1)</f>
        <v>1</v>
      </c>
      <c r="W18" s="48" t="str" cm="1">
        <f t="array" aca="1" ref="W18" ca="1">IFERROR(_xlfn.XLOOKUP(J18,INDIRECT(AF18),INDIRECT(AF18)),1)</f>
        <v>pk</v>
      </c>
      <c r="X18" s="48" cm="1">
        <f t="array" aca="1" ref="X18" ca="1">IFERROR(_xlfn.XLOOKUP(K18,INDIRECT(AG18),INDIRECT(AG18)),1)</f>
        <v>0</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0</v>
      </c>
      <c r="AB18" s="48" cm="1">
        <f t="array" aca="1" ref="AB18" ca="1">IFERROR(_xlfn.XLOOKUP(O18,INDIRECT(AK18),INDIRECT(AK18)),1)</f>
        <v>0</v>
      </c>
      <c r="AC18" s="48" t="str">
        <f>IF($C17="Acro-A","Cons_A",IF($C17="Acro-B","Cons_B",IF($C17="Acro-C","Cons_C",IF($C17="Acro-P","Cons_P"))))</f>
        <v>Cons_A</v>
      </c>
      <c r="AD18" s="48" t="str">
        <f>IF($C17="Acro-A","Conn_A",IF($C17="Acro-B","Conn_B",IF($C17="Acro-C","Conn_C",IF($C17="Acro-P","Conn_P"))))</f>
        <v>Conn_A</v>
      </c>
      <c r="AE18" s="48" t="str">
        <f>IF($C17="Acro-A","Dir_A",IF($C17="Acro-B","Dir_B",IF($C17="Acro-C","Dir_C",IF($C17="Acro-P","Dir_P"))))</f>
        <v>Dir_A</v>
      </c>
      <c r="AF18" s="48" t="str">
        <f>IF($C17="Acro-A","Pos1_A",IF($C17="Acro-B","Pos1_B",IF($C17="Acro-C","Pos1_C",IF($C17="Acro-P","Pos1_P"))))</f>
        <v>Pos1_A</v>
      </c>
      <c r="AG18" s="48" t="str">
        <f>IF($C17="Acro-A","Pos2_A",IF($C17="Acro-B","Pos2_B",IF($C17="Acro-C","Pos2_C",IF($C17="Acro-P","Pos2_P"))))</f>
        <v>Pos2_A</v>
      </c>
      <c r="AH18" s="48" t="str">
        <f>IF($C17="Acro-A","RotB_A",IF($C17="Acro-B","RotB_B",IF($C17="Acro-C","RotB_C",IF($C17="Acro-P","RotB_P"))))</f>
        <v>RotB_A</v>
      </c>
      <c r="AI18" s="48" t="str">
        <f>IF($C17="Acro-A","Rot_A",IF($C17="Acro-B","Rot_B",IF($C17="Acro-C","Rot_C",IF($C17="Acro-P","Rot_P"))))</f>
        <v>Rot_A</v>
      </c>
      <c r="AJ18" s="48" t="str">
        <f>IF($C17="Acro-A","Bon1_A",IF($C17="Acro-B","Bon1_B",IF($C17="Acro-C","Bon1_C",IF($C17="Acro-P","Bon1_P"))))</f>
        <v>Bon1_A</v>
      </c>
      <c r="AK18" s="48" t="str">
        <f>IF($C17="Acro-A","Bon1_A",IF($C17="Acro-B","Bon1_B",IF($C17="Acro-C","Bon1_C",IF($C17="Acro-P","Bon1_P"))))</f>
        <v>Bon1_A</v>
      </c>
      <c r="AL18" s="48" t="str">
        <f>IF($C17="Acro-A","ConsNot_A",IF($C17="Acro-B","ConsNot_B",IF($C17="Acro-C","ConsNot_C",IF($C17="Acro-P","ConsNot_P"))))</f>
        <v>ConsNot_A</v>
      </c>
      <c r="AM18" s="48" t="str">
        <f>IF($C17="Acro-A","ConnNot_A",IF($C17="Acro-B","ConnNot_B",IF($C17="Acro-C","ConnNot_C",IF($C17="Acro-P","ConnNot_P"))))</f>
        <v>ConnNot_A</v>
      </c>
      <c r="AN18" s="48" t="str">
        <f>IF($C17="Acro-A","DirNot_A",IF($C17="Acro-B","DirNot_B",IF($C17="Acro-C","DirNot_C",IF($C17="Acro-P","DirNot_P"))))</f>
        <v>DirNot_A</v>
      </c>
      <c r="AO18" s="48" t="str">
        <f>IF($C17="Acro-A","Pos1Not_A",IF($C17="Acro-B","Pos1Not_B",IF($C17="Acro-C","Pos1Not_C",IF($C17="Acro-P","Pos1Not_P"))))</f>
        <v>Pos1Not_A</v>
      </c>
      <c r="AP18" s="48" t="str">
        <f>IF($C17="Acro-A","Pos2Not_A",IF($C17="Acro-B","Pos2Not_B",IF($C17="Acro-C","Pos2Not_C",IF($C17="Acro-P","Pos2Not_P"))))</f>
        <v>Pos2Not_A</v>
      </c>
      <c r="AQ18" s="48" t="str">
        <f>IF($C17="Acro-A","RotBNot_A",IF($C17="Acro-B","RotBNot_B",IF($C17="Acro-C","RotBNot_C",IF($C17="Acro-P","RotBNot_P"))))</f>
        <v>RotBNot_A</v>
      </c>
      <c r="AR18" s="48" t="str">
        <f>IF($C17="Acro-A","RotNot_A",IF($C17="Acro-B","RotNot_B",IF($C17="Acro-C","RotNot_C",IF($C17="Acro-P","RotNot_P"))))</f>
        <v>RotNot_A</v>
      </c>
      <c r="AS18" s="48" t="str">
        <f>IF($C17="Acro-A","Bon1Not_A",IF($C17="Acro-B","Bon1Not_B",IF($C17="Acro-C","Bon1Not_C",IF($C17="Acro-P","Bon1Not_P"))))</f>
        <v>Bon1Not_A</v>
      </c>
      <c r="AT18" s="48" t="str">
        <f>IF($C17="Acro-A","Bon1Not_A",IF($C17="Acro-B","Bon1Not_B",IF($C17="Acro-C","Bon1Not_C",IF($C17="Acro-P","Bon1Not_P"))))</f>
        <v>Bon1Not_A</v>
      </c>
      <c r="AU18" s="48" t="str">
        <f>IF($C17="Acro-A","ConsDD_A",IF($C17="Acro-B","ConsDD_B",IF($C17="Acro-C","ConsDD_C",IF($C17="Acro-P","ConsDD_P"))))</f>
        <v>ConsDD_A</v>
      </c>
      <c r="AV18" s="48" t="str">
        <f>IF($C17="Acro-A","ConnDD_A",IF($C17="Acro-B","ConnDD_B",IF($C17="Acro-C","ConnDD_C",IF($C17="Acro-P","ConnDD_P"))))</f>
        <v>ConnDD_A</v>
      </c>
      <c r="AW18" s="48" t="str">
        <f>IF($C17="Acro-A","DirDD_A",IF($C17="Acro-B","DirDD_B",IF($C17="Acro-C","DirDD_C",IF($C17="Acro-P","DirDD_P"))))</f>
        <v>DirDD_A</v>
      </c>
      <c r="AX18" s="48" t="str">
        <f>IF($C17="Acro-A","Pos1DD_A",IF($C17="Acro-B","Pos1DD_B",IF($C17="Acro-C","Pos1DD_C",IF($C17="Acro-P","Pos1DD_P"))))</f>
        <v>Pos1DD_A</v>
      </c>
      <c r="AY18" s="48" t="str">
        <f>IF($C17="Acro-A","Pos2DD_A",IF($C17="Acro-B","Pos2DD_B",IF($C17="Acro-C","Pos2DD_C",IF($C17="Acro-P","Pos2DD_P"))))</f>
        <v>Pos2DD_A</v>
      </c>
      <c r="AZ18" s="48" t="str">
        <f>IF($C17="Acro-A","RotBDD_A",IF($C17="Acro-B","RotBDD_B",IF($C17="Acro-C","RotBDD_C",IF($C17="Acro-P","RotBDD_P"))))</f>
        <v>RotBDD_A</v>
      </c>
      <c r="BA18" s="48" t="str">
        <f>IF($C17="Acro-A","RotDD_A",IF($C17="Acro-B","RotDD_B",IF($C17="Acro-C","RotDD_C",IF($C17="Acro-P","RotDD_P"))))</f>
        <v>RotDD_A</v>
      </c>
      <c r="BB18" s="48" t="str">
        <f>IF($C17="Acro-A","Bon1DD_A",IF($C17="Acro-B","Bon1DD_B",IF($C17="Acro-C","Bon1DD_C",IF($C17="Acro-P","Bon1DD_P"))))</f>
        <v>Bon1DD_A</v>
      </c>
      <c r="BC18" s="48" t="str">
        <f>IF($C17="Acro-A","Bon1DD_A",IF($C17="Acro-B","Bon1DD_B",IF($C17="Acro-C","Bon1DD_C",IF($C17="Acro-P","Bon1DD_P"))))</f>
        <v>Bon1DD_A</v>
      </c>
      <c r="BD18" s="48" t="str">
        <f>IF($C17="Acro-A","Pos1Var_A",IF($C17="Acro-B","Pos1Var_B",IF($C17="Acro-C","Pos1Var_C",IF($C17="Acro-P","Pos1Var_P"))))</f>
        <v>Pos1Var_A</v>
      </c>
      <c r="BE18" s="48" t="str">
        <f>IF($C17="Acro-A","Pos2Var_A",IF($C17="Acro-B","Pos2Var_B",IF($C17="Acro-C","Pos2Var_C",IF($C17="Acro-P","Pos2Var_P"))))</f>
        <v>Pos2Var_A</v>
      </c>
      <c r="BF18" s="48" t="str">
        <f>IF($C17="Acro-A","Bon1Var_A",IF($C17="Acro-B","Bon1Var_B",IF($C17="Acro-C","Bon1Var_C",IF($C17="Acro-P","Bon1Var_P"))))</f>
        <v>Bon1Var_A</v>
      </c>
      <c r="BG18" s="48" t="str">
        <f>IF($C17="Acro-A","Bon1Var_A",IF($C17="Acro-B","Bon1Var_B",IF($C17="Acro-C","Bon1Var_C",IF($C17="Acro-P","Bon1Var_P"))))</f>
        <v>Bon1Var_A</v>
      </c>
      <c r="BH18" s="48" cm="1">
        <f t="array" aca="1" ref="BH18" ca="1">IFERROR(INDEX(INDIRECT(BD18),MATCH(TRUE,EXACT(J18,INDIRECT(AF18)),0)),0)</f>
        <v>2</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ok</v>
      </c>
      <c r="BO18" s="48" t="str">
        <f>IFERROR(IF(_xlfn.XLOOKUP(AD18,Requirements!$B:$B,Requirements!$C:$C)=0,"no","ok"),"")</f>
        <v>no</v>
      </c>
      <c r="BP18" s="48" t="str">
        <f>IFERROR(IF(_xlfn.XLOOKUP(AE18,Requirements!$B:$B,Requirements!$C:$C)=0,"no","ok"),"")</f>
        <v>ok</v>
      </c>
      <c r="BQ18" s="48" t="str">
        <f>IFERROR(IF(_xlfn.XLOOKUP(AF18,Requirements!$B:$B,Requirements!$C:$C)=0,"no","ok"),"")</f>
        <v>ok</v>
      </c>
      <c r="BR18" s="48" t="str">
        <f>IFERROR(IF(_xlfn.XLOOKUP(AG18,Requirements!$B:$B,Requirements!$C:$C)=0,"no","ok"),"")</f>
        <v>ok</v>
      </c>
      <c r="BS18" s="48" t="str">
        <f>IFERROR(IF(_xlfn.XLOOKUP(AH18,Requirements!$B:$B,Requirements!$C:$C)=0,"no","ok"),"")</f>
        <v>no</v>
      </c>
      <c r="BT18" s="48" t="str">
        <f>IFERROR(IF(_xlfn.XLOOKUP(AI18,Requirements!$B:$B,Requirements!$C:$C)=0,"no","ok"),"")</f>
        <v>ok</v>
      </c>
      <c r="BU18" s="48" t="str">
        <f>IFERROR(IF(_xlfn.XLOOKUP(AJ18,Requirements!$B:$B,Requirements!$C:$C)=0,"no","ok"),"")</f>
        <v>ok</v>
      </c>
      <c r="BV18" s="48" t="str">
        <f>IFERROR(IF(_xlfn.XLOOKUP(AK18,Requirements!$B:$B,Requirements!$C:$C)=0,"no","ok"),"")</f>
        <v>ok</v>
      </c>
      <c r="BW18" s="48" t="str">
        <f>IFERROR(IF(_xlfn.XLOOKUP(AC18,Requirements!$B:$B,Requirements!$D:$D)=0,"no","ok"),"")</f>
        <v>ok</v>
      </c>
      <c r="BX18" s="48" t="str">
        <f>IFERROR(IF(_xlfn.XLOOKUP(AD18,Requirements!$B:$B,Requirements!$D:$D)=0,"no","ok"),"")</f>
        <v>no</v>
      </c>
      <c r="BY18" s="48" t="str">
        <f>IFERROR(IF(_xlfn.XLOOKUP(AE18,Requirements!$B:$B,Requirements!$D:$D)=0,"no","ok"),"")</f>
        <v>ok</v>
      </c>
      <c r="BZ18" s="48" t="str">
        <f>IFERROR(IF(_xlfn.XLOOKUP(AF18,Requirements!$B:$B,Requirements!$D:$D)=0,"no","ok"),"")</f>
        <v>ok</v>
      </c>
      <c r="CA18" s="48" t="str">
        <f>IFERROR(IF(_xlfn.XLOOKUP(AG18,Requirements!$B:$B,Requirements!$D:$D)=0,"no","ok"),"")</f>
        <v>no</v>
      </c>
      <c r="CB18" s="48" t="str">
        <f>IFERROR(IF(_xlfn.XLOOKUP(AH18,Requirements!$B:$B,Requirements!$D:$D)=0,"no","ok"),"")</f>
        <v>no</v>
      </c>
      <c r="CC18" s="48" t="str">
        <f>IFERROR(IF(_xlfn.XLOOKUP(AI18,Requirements!$B:$B,Requirements!$D:$D)=0,"no","ok"),"")</f>
        <v>no</v>
      </c>
      <c r="CD18" s="48" t="str">
        <f>IFERROR(IF(_xlfn.XLOOKUP(AJ18,Requirements!$B:$B,Requirements!$D:$D)=0,"no","ok"),"")</f>
        <v>no</v>
      </c>
      <c r="CE18" s="48" t="str">
        <f>IFERROR(IF(_xlfn.XLOOKUP(AK18,Requirements!$B:$B,Requirements!$D:$D)=0,"no","ok"),"")</f>
        <v>no</v>
      </c>
      <c r="CF18" s="48">
        <f t="shared" ref="CF18:CN18" si="6">IF(AND(BW18="ok",ISBLANK(G18)),1,0)</f>
        <v>0</v>
      </c>
      <c r="CG18" s="48">
        <f t="shared" si="6"/>
        <v>0</v>
      </c>
      <c r="CH18" s="48">
        <f t="shared" si="6"/>
        <v>0</v>
      </c>
      <c r="CI18" s="48">
        <f t="shared" si="6"/>
        <v>0</v>
      </c>
      <c r="CJ18" s="48">
        <f t="shared" si="6"/>
        <v>0</v>
      </c>
      <c r="CK18" s="48">
        <f t="shared" si="6"/>
        <v>0</v>
      </c>
      <c r="CL18" s="48">
        <f t="shared" si="6"/>
        <v>0</v>
      </c>
      <c r="CM18" s="48">
        <f t="shared" si="6"/>
        <v>0</v>
      </c>
      <c r="CN18" s="48">
        <f t="shared" si="6"/>
        <v>0</v>
      </c>
      <c r="CO18" s="48" t="str">
        <f>IF(NOT(C17="SELECT TYPE"),RIGHT(C17,1),"")</f>
        <v>A</v>
      </c>
      <c r="CP18" s="48" t="str">
        <f ca="1">IF(BH18=0,"",CONCATENATE(CO18,"&amp;",BH18))</f>
        <v>A&amp;2</v>
      </c>
      <c r="CQ18" s="48" t="str">
        <f ca="1">IF(BI18=0,"",CONCATENATE(CO18,"&amp;",BI18))</f>
        <v/>
      </c>
      <c r="CR18" s="48">
        <f ca="1">IF(LEN(CP18)=0,"",COUNTIF($CP$6:$CQ$50,CP18))</f>
        <v>1</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f ca="1">IF(CO18="A",IF(OR(CX18&gt;0,CY18&gt;0),1,0),IF(CO18="B",IF(OR(CZ18&gt;0,DA18&gt;0),1,0),IF(CO18="C",IF(CZ18&gt;0,1,0),IF(CO18="P",IF(OR(CX18&gt;0,CY18&gt;0,CZ18&gt;0,DA18&gt;0),1,0)))))</f>
        <v>0</v>
      </c>
      <c r="DC18" s="48" t="str">
        <f ca="1">IF(DB18&gt;0,"警告:このアクロは、同じグループ内の別のアクロと「同じ」です","明確なACRO")</f>
        <v>明確なACRO</v>
      </c>
    </row>
    <row r="19" spans="2:107" ht="16.5" customHeight="1" x14ac:dyDescent="0.35">
      <c r="B19" s="152"/>
      <c r="C19" s="155"/>
      <c r="D19" s="158"/>
      <c r="E19" s="158"/>
      <c r="F19" s="57" t="s">
        <v>78</v>
      </c>
      <c r="G19" s="117" cm="1">
        <f t="array" aca="1" ref="G19" ca="1">IF(OR(ISBLANK(G18),G18="N/A"),"",IFERROR(INDEX(INDIRECT(AU18), MATCH(TRUE, EXACT(G18, INDIRECT(AC18)), 0)),0))</f>
        <v>0</v>
      </c>
      <c r="H19" s="118" t="str" cm="1">
        <f t="array" aca="1" ref="H19" ca="1">IF(OR(ISBLANK(H18),H18="N/A"),"",IFERROR(INDEX(INDIRECT(AV18), MATCH(TRUE, EXACT(H18, INDIRECT(AD18)), 0)),0))</f>
        <v/>
      </c>
      <c r="I19" s="118" cm="1">
        <f t="array" aca="1" ref="I19" ca="1">IF(OR(ISBLANK(I18),I18="N/A"),"",IFERROR(INDEX(INDIRECT(AW18), MATCH(TRUE, EXACT(I18, INDIRECT(AE18)), 0)),0))</f>
        <v>0</v>
      </c>
      <c r="J19" s="118" cm="1">
        <f t="array" aca="1" ref="J19" ca="1">IF(OR(ISBLANK(J18),J18="N/A"),"",IFERROR(INDEX(INDIRECT(AX18), MATCH(TRUE, EXACT(J18, INDIRECT(AF18)), 0)),0))</f>
        <v>0.2</v>
      </c>
      <c r="K19" s="118" t="str" cm="1">
        <f t="array" aca="1" ref="K19" ca="1">IF(OR(ISBLANK(K18),K18="N/A"),"",IFERROR(INDEX(INDIRECT(AY18), MATCH(TRUE, EXACT(K18, INDIRECT(AG18)), 0)),0))</f>
        <v/>
      </c>
      <c r="L19" s="118" cm="1">
        <f t="array" aca="1" ref="L19" ca="1">IF(OR(ISBLANK(L18),L18="N/A"),"",IFERROR(INDEX(INDIRECT(AZ18), MATCH(TRUE, EXACT(L18, INDIRECT(AH18)), 0)),0))</f>
        <v>0</v>
      </c>
      <c r="M19" s="118" cm="1">
        <f t="array" aca="1" ref="M19" ca="1">IF(OR(ISBLANK(M18),M18="N/A"),"",IFERROR(INDEX(INDIRECT(BA18), MATCH(TRUE, EXACT(M18, INDIRECT(AI18)), 0)),0))</f>
        <v>0</v>
      </c>
      <c r="N19" s="118" t="str" cm="1">
        <f t="array" aca="1" ref="N19" ca="1">IF(OR(ISBLANK(N18),N18="N/A"),"",IFERROR(INDEX(INDIRECT(BB18), MATCH(TRUE, EXACT(N18, INDIRECT(AJ18)), 0)),0))</f>
        <v/>
      </c>
      <c r="O19" s="119" t="str" cm="1">
        <f t="array" aca="1" ref="O19" ca="1">IF(OR(ISBLANK(O18),O18="N/A"),"",IFERROR(INDEX(INDIRECT(BC18), MATCH(TRUE, EXACT(O18, INDIRECT(AK18)), 0)),0))</f>
        <v/>
      </c>
      <c r="P19" s="162" t="str">
        <f ca="1">IF(D17="有効なACRO",SUM(G19:O19),IF(D17="アクロタイプを選択","最初にタイプを選択","誤りを修正"))</f>
        <v>誤りを修正</v>
      </c>
      <c r="Q19" s="164" t="str">
        <f ca="1">IF(D17="有効なACRO",P19+0.5,IF(D17="アクロタイプを選択","最初にタイプを選択","誤りを修正"))</f>
        <v>誤りを修正</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thickBot="1" x14ac:dyDescent="0.4">
      <c r="B20" s="152"/>
      <c r="C20" s="156"/>
      <c r="D20" s="158"/>
      <c r="E20" s="158"/>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Pike</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63"/>
      <c r="Q20" s="165"/>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thickBot="1" x14ac:dyDescent="0.4">
      <c r="B21" s="151">
        <v>5</v>
      </c>
      <c r="C21" s="154" t="s">
        <v>827</v>
      </c>
      <c r="D21" s="157" t="str">
        <f t="shared" ref="D21" ca="1" si="7">IF(S22=1,"アクロタイプを選択",IF(SUM(T22:AB22)&gt;0,"コードが アクロタイプと一致しません",IF(BL22="no","ポジションは異なるバリエーションでなければなりません",IF(SUM(CF22:CN22)&gt;0,"最小コンポーネントがありません",IF(BM22="no","これらのボーナスを一緒に申告することはできません","有効なACRO")))))</f>
        <v>ポジションは異なるバリエーションでなければなりません</v>
      </c>
      <c r="E21" s="157" t="str">
        <f ca="1">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21" customHeight="1" x14ac:dyDescent="0.35">
      <c r="B22" s="152"/>
      <c r="C22" s="155"/>
      <c r="D22" s="158"/>
      <c r="E22" s="158"/>
      <c r="F22" s="57" t="s">
        <v>77</v>
      </c>
      <c r="G22" s="45" t="s">
        <v>98</v>
      </c>
      <c r="H22" s="46" t="s">
        <v>182</v>
      </c>
      <c r="I22" s="46"/>
      <c r="J22" s="46" t="s">
        <v>356</v>
      </c>
      <c r="K22" s="46" t="s">
        <v>391</v>
      </c>
      <c r="L22" s="46"/>
      <c r="M22" s="46"/>
      <c r="N22" s="46"/>
      <c r="O22" s="47"/>
      <c r="P22" s="160" t="str">
        <f ca="1">IF(D21="有効なACRO",CONCATENATE(CO22,"-",G22,IF(H22="","",CONCATENATE("-",H22)),IF(I22="","",CONCATENATE("-",I22)),CONCATENATE("-",J22),IF(K22="","",CONCATENATE("/",K22)),IF(L22="","",CONCATENATE("-",L22)),IF(M22="","",CONCATENATE("-",M22)),IF(N22="","",CONCATENATE("-",N22)),IF(O22="","",CONCATENATE("/",O22))),"")</f>
        <v/>
      </c>
      <c r="Q22" s="161"/>
      <c r="S22" s="48">
        <f>IF(OR(ISBLANK(C21),C21="SELECT TYPE"),1,IF(OR(C21="acro-a",C21="acro-b",C21="acro-c",C21="acro-p"),0))</f>
        <v>0</v>
      </c>
      <c r="T22" s="48" t="str" cm="1">
        <f t="array" aca="1" ref="T22" ca="1">IFERROR(_xlfn.XLOOKUP(G22,INDIRECT(AC22),INDIRECT(AC22)),1)</f>
        <v>StH</v>
      </c>
      <c r="U22" s="48" t="str" cm="1">
        <f t="array" aca="1" ref="U22" ca="1">IFERROR(_xlfn.XLOOKUP(H22,INDIRECT(AD22),INDIRECT(AD22)),1)</f>
        <v>Px1P</v>
      </c>
      <c r="V22" s="48" cm="1">
        <f t="array" aca="1" ref="V22" ca="1">IFERROR(_xlfn.XLOOKUP(I22,INDIRECT(AE22),INDIRECT(AE22)),1)</f>
        <v>0</v>
      </c>
      <c r="W22" s="48" t="str" cm="1">
        <f t="array" aca="1" ref="W22" ca="1">IFERROR(_xlfn.XLOOKUP(J22,INDIRECT(AF22),INDIRECT(AF22)),1)</f>
        <v>ow</v>
      </c>
      <c r="X22" s="48" t="str" cm="1">
        <f t="array" aca="1" ref="X22" ca="1">IFERROR(_xlfn.XLOOKUP(K22,INDIRECT(AG22),INDIRECT(AG22)),1)</f>
        <v>2ow</v>
      </c>
      <c r="Y22" s="48" cm="1">
        <f t="array" aca="1" ref="Y22" ca="1">IFERROR(_xlfn.XLOOKUP(L22,INDIRECT(AH22),INDIRECT(AH22)),1)</f>
        <v>0</v>
      </c>
      <c r="Z22" s="48" cm="1">
        <f t="array" aca="1" ref="Z22" ca="1">IFERROR(_xlfn.XLOOKUP(M22,INDIRECT(AI22),INDIRECT(AI22)),1)</f>
        <v>0</v>
      </c>
      <c r="AA22" s="48" cm="1">
        <f t="array" aca="1" ref="AA22" ca="1">IFERROR(_xlfn.XLOOKUP(N22,INDIRECT(AJ22),INDIRECT(AJ22)),1)</f>
        <v>0</v>
      </c>
      <c r="AB22" s="48" cm="1">
        <f t="array" aca="1" ref="AB22" ca="1">IFERROR(_xlfn.XLOOKUP(O22,INDIRECT(AK22),INDIRECT(AK22)),1)</f>
        <v>0</v>
      </c>
      <c r="AC22" s="48" t="str">
        <f>IF($C21="Acro-A","Cons_A",IF($C21="Acro-B","Cons_B",IF($C21="Acro-C","Cons_C",IF($C21="Acro-P","Cons_P"))))</f>
        <v>Cons_B</v>
      </c>
      <c r="AD22" s="48" t="str">
        <f>IF($C21="Acro-A","Conn_A",IF($C21="Acro-B","Conn_B",IF($C21="Acro-C","Conn_C",IF($C21="Acro-P","Conn_P"))))</f>
        <v>Conn_B</v>
      </c>
      <c r="AE22" s="48" t="str">
        <f>IF($C21="Acro-A","Dir_A",IF($C21="Acro-B","Dir_B",IF($C21="Acro-C","Dir_C",IF($C21="Acro-P","Dir_P"))))</f>
        <v>Dir_B</v>
      </c>
      <c r="AF22" s="48" t="str">
        <f>IF($C21="Acro-A","Pos1_A",IF($C21="Acro-B","Pos1_B",IF($C21="Acro-C","Pos1_C",IF($C21="Acro-P","Pos1_P"))))</f>
        <v>Pos1_B</v>
      </c>
      <c r="AG22" s="48" t="str">
        <f>IF($C21="Acro-A","Pos2_A",IF($C21="Acro-B","Pos2_B",IF($C21="Acro-C","Pos2_C",IF($C21="Acro-P","Pos2_P"))))</f>
        <v>Pos2_B</v>
      </c>
      <c r="AH22" s="48" t="str">
        <f>IF($C21="Acro-A","RotB_A",IF($C21="Acro-B","RotB_B",IF($C21="Acro-C","RotB_C",IF($C21="Acro-P","RotB_P"))))</f>
        <v>RotB_B</v>
      </c>
      <c r="AI22" s="48" t="str">
        <f>IF($C21="Acro-A","Rot_A",IF($C21="Acro-B","Rot_B",IF($C21="Acro-C","Rot_C",IF($C21="Acro-P","Rot_P"))))</f>
        <v>Rot_B</v>
      </c>
      <c r="AJ22" s="48" t="str">
        <f>IF($C21="Acro-A","Bon1_A",IF($C21="Acro-B","Bon1_B",IF($C21="Acro-C","Bon1_C",IF($C21="Acro-P","Bon1_P"))))</f>
        <v>Bon1_B</v>
      </c>
      <c r="AK22" s="48" t="str">
        <f>IF($C21="Acro-A","Bon1_A",IF($C21="Acro-B","Bon1_B",IF($C21="Acro-C","Bon1_C",IF($C21="Acro-P","Bon1_P"))))</f>
        <v>Bon1_B</v>
      </c>
      <c r="AL22" s="48" t="str">
        <f>IF($C21="Acro-A","ConsNot_A",IF($C21="Acro-B","ConsNot_B",IF($C21="Acro-C","ConsNot_C",IF($C21="Acro-P","ConsNot_P"))))</f>
        <v>ConsNot_B</v>
      </c>
      <c r="AM22" s="48" t="str">
        <f>IF($C21="Acro-A","ConnNot_A",IF($C21="Acro-B","ConnNot_B",IF($C21="Acro-C","ConnNot_C",IF($C21="Acro-P","ConnNot_P"))))</f>
        <v>ConnNot_B</v>
      </c>
      <c r="AN22" s="48" t="str">
        <f>IF($C21="Acro-A","DirNot_A",IF($C21="Acro-B","DirNot_B",IF($C21="Acro-C","DirNot_C",IF($C21="Acro-P","DirNot_P"))))</f>
        <v>DirNot_B</v>
      </c>
      <c r="AO22" s="48" t="str">
        <f>IF($C21="Acro-A","Pos1Not_A",IF($C21="Acro-B","Pos1Not_B",IF($C21="Acro-C","Pos1Not_C",IF($C21="Acro-P","Pos1Not_P"))))</f>
        <v>Pos1Not_B</v>
      </c>
      <c r="AP22" s="48" t="str">
        <f>IF($C21="Acro-A","Pos2Not_A",IF($C21="Acro-B","Pos2Not_B",IF($C21="Acro-C","Pos2Not_C",IF($C21="Acro-P","Pos2Not_P"))))</f>
        <v>Pos2Not_B</v>
      </c>
      <c r="AQ22" s="48" t="str">
        <f>IF($C21="Acro-A","RotBNot_A",IF($C21="Acro-B","RotBNot_B",IF($C21="Acro-C","RotBNot_C",IF($C21="Acro-P","RotBNot_P"))))</f>
        <v>RotBNot_B</v>
      </c>
      <c r="AR22" s="48" t="str">
        <f>IF($C21="Acro-A","RotNot_A",IF($C21="Acro-B","RotNot_B",IF($C21="Acro-C","RotNot_C",IF($C21="Acro-P","RotNot_P"))))</f>
        <v>RotNot_B</v>
      </c>
      <c r="AS22" s="48" t="str">
        <f>IF($C21="Acro-A","Bon1Not_A",IF($C21="Acro-B","Bon1Not_B",IF($C21="Acro-C","Bon1Not_C",IF($C21="Acro-P","Bon1Not_P"))))</f>
        <v>Bon1Not_B</v>
      </c>
      <c r="AT22" s="48" t="str">
        <f>IF($C21="Acro-A","Bon1Not_A",IF($C21="Acro-B","Bon1Not_B",IF($C21="Acro-C","Bon1Not_C",IF($C21="Acro-P","Bon1Not_P"))))</f>
        <v>Bon1Not_B</v>
      </c>
      <c r="AU22" s="48" t="str">
        <f>IF($C21="Acro-A","ConsDD_A",IF($C21="Acro-B","ConsDD_B",IF($C21="Acro-C","ConsDD_C",IF($C21="Acro-P","ConsDD_P"))))</f>
        <v>ConsDD_B</v>
      </c>
      <c r="AV22" s="48" t="str">
        <f>IF($C21="Acro-A","ConnDD_A",IF($C21="Acro-B","ConnDD_B",IF($C21="Acro-C","ConnDD_C",IF($C21="Acro-P","ConnDD_P"))))</f>
        <v>ConnDD_B</v>
      </c>
      <c r="AW22" s="48" t="str">
        <f>IF($C21="Acro-A","DirDD_A",IF($C21="Acro-B","DirDD_B",IF($C21="Acro-C","DirDD_C",IF($C21="Acro-P","DirDD_P"))))</f>
        <v>DirDD_B</v>
      </c>
      <c r="AX22" s="48" t="str">
        <f>IF($C21="Acro-A","Pos1DD_A",IF($C21="Acro-B","Pos1DD_B",IF($C21="Acro-C","Pos1DD_C",IF($C21="Acro-P","Pos1DD_P"))))</f>
        <v>Pos1DD_B</v>
      </c>
      <c r="AY22" s="48" t="str">
        <f>IF($C21="Acro-A","Pos2DD_A",IF($C21="Acro-B","Pos2DD_B",IF($C21="Acro-C","Pos2DD_C",IF($C21="Acro-P","Pos2DD_P"))))</f>
        <v>Pos2DD_B</v>
      </c>
      <c r="AZ22" s="48" t="str">
        <f>IF($C21="Acro-A","RotBDD_A",IF($C21="Acro-B","RotBDD_B",IF($C21="Acro-C","RotBDD_C",IF($C21="Acro-P","RotBDD_P"))))</f>
        <v>RotBDD_B</v>
      </c>
      <c r="BA22" s="48" t="str">
        <f>IF($C21="Acro-A","RotDD_A",IF($C21="Acro-B","RotDD_B",IF($C21="Acro-C","RotDD_C",IF($C21="Acro-P","RotDD_P"))))</f>
        <v>RotDD_B</v>
      </c>
      <c r="BB22" s="48" t="str">
        <f>IF($C21="Acro-A","Bon1DD_A",IF($C21="Acro-B","Bon1DD_B",IF($C21="Acro-C","Bon1DD_C",IF($C21="Acro-P","Bon1DD_P"))))</f>
        <v>Bon1DD_B</v>
      </c>
      <c r="BC22" s="48" t="str">
        <f>IF($C21="Acro-A","Bon1DD_A",IF($C21="Acro-B","Bon1DD_B",IF($C21="Acro-C","Bon1DD_C",IF($C21="Acro-P","Bon1DD_P"))))</f>
        <v>Bon1DD_B</v>
      </c>
      <c r="BD22" s="48" t="str">
        <f>IF($C21="Acro-A","Pos1Var_A",IF($C21="Acro-B","Pos1Var_B",IF($C21="Acro-C","Pos1Var_C",IF($C21="Acro-P","Pos1Var_P"))))</f>
        <v>Pos1Var_B</v>
      </c>
      <c r="BE22" s="48" t="str">
        <f>IF($C21="Acro-A","Pos2Var_A",IF($C21="Acro-B","Pos2Var_B",IF($C21="Acro-C","Pos2Var_C",IF($C21="Acro-P","Pos2Var_P"))))</f>
        <v>Pos2Var_B</v>
      </c>
      <c r="BF22" s="48" t="str">
        <f>IF($C21="Acro-A","Bon1Var_A",IF($C21="Acro-B","Bon1Var_B",IF($C21="Acro-C","Bon1Var_C",IF($C21="Acro-P","Bon1Var_P"))))</f>
        <v>Bon1Var_B</v>
      </c>
      <c r="BG22" s="48" t="str">
        <f>IF($C21="Acro-A","Bon1Var_A",IF($C21="Acro-B","Bon1Var_B",IF($C21="Acro-C","Bon1Var_C",IF($C21="Acro-P","Bon1Var_P"))))</f>
        <v>Bon1Var_B</v>
      </c>
      <c r="BH22" s="48" cm="1">
        <f t="array" aca="1" ref="BH22" ca="1">IFERROR(INDEX(INDIRECT(BD22),MATCH(TRUE,EXACT(J22,INDIRECT(AF22)),0)),0)</f>
        <v>22</v>
      </c>
      <c r="BI22" s="48" cm="1">
        <f t="array" aca="1" ref="BI22" ca="1">IFERROR(INDEX(INDIRECT(BE22),MATCH(TRUE,EXACT(K22,INDIRECT(AG22)),0)),0)</f>
        <v>22</v>
      </c>
      <c r="BJ22" s="48" cm="1">
        <f t="array" aca="1" ref="BJ22" ca="1">IFERROR(INDEX(INDIRECT(BF22),MATCH(TRUE,EXACT(N22,INDIRECT(AJ22)),0)),0)</f>
        <v>0</v>
      </c>
      <c r="BK22" s="48" cm="1">
        <f t="array" aca="1" ref="BK22" ca="1">IFERROR(INDEX(INDIRECT(BG22),MATCH(TRUE,EXACT(O22,INDIRECT(AK22)),0)),0)</f>
        <v>0</v>
      </c>
      <c r="BL22" s="48" t="str">
        <f ca="1">IF(BH22=0,"ok",IF(BH22=BI22,"no","ok"))</f>
        <v>no</v>
      </c>
      <c r="BM22" s="48" t="str">
        <f ca="1">IF(BJ22=0,"ok",IF(BJ22=BK22,"no","ok"))</f>
        <v>ok</v>
      </c>
      <c r="BN22" s="48" t="str">
        <f>IFERROR(IF(_xlfn.XLOOKUP(AC22,Requirements!$B:$B,Requirements!$C:$C)=0,"no","ok"),"")</f>
        <v>ok</v>
      </c>
      <c r="BO22" s="48" t="str">
        <f>IFERROR(IF(_xlfn.XLOOKUP(AD22,Requirements!$B:$B,Requirements!$C:$C)=0,"no","ok"),"")</f>
        <v>ok</v>
      </c>
      <c r="BP22" s="48" t="str">
        <f>IFERROR(IF(_xlfn.XLOOKUP(AE22,Requirements!$B:$B,Requirements!$C:$C)=0,"no","ok"),"")</f>
        <v>no</v>
      </c>
      <c r="BQ22" s="48" t="str">
        <f>IFERROR(IF(_xlfn.XLOOKUP(AF22,Requirements!$B:$B,Requirements!$C:$C)=0,"no","ok"),"")</f>
        <v>ok</v>
      </c>
      <c r="BR22" s="48" t="str">
        <f>IFERROR(IF(_xlfn.XLOOKUP(AG22,Requirements!$B:$B,Requirements!$C:$C)=0,"no","ok"),"")</f>
        <v>ok</v>
      </c>
      <c r="BS22" s="48" t="str">
        <f>IFERROR(IF(_xlfn.XLOOKUP(AH22,Requirements!$B:$B,Requirements!$C:$C)=0,"no","ok"),"")</f>
        <v>ok</v>
      </c>
      <c r="BT22" s="48" t="str">
        <f>IFERROR(IF(_xlfn.XLOOKUP(AI22,Requirements!$B:$B,Requirements!$C:$C)=0,"no","ok"),"")</f>
        <v>no</v>
      </c>
      <c r="BU22" s="48" t="str">
        <f>IFERROR(IF(_xlfn.XLOOKUP(AJ22,Requirements!$B:$B,Requirements!$C:$C)=0,"no","ok"),"")</f>
        <v>ok</v>
      </c>
      <c r="BV22" s="48" t="str">
        <f>IFERROR(IF(_xlfn.XLOOKUP(AK22,Requirements!$B:$B,Requirements!$C:$C)=0,"no","ok"),"")</f>
        <v>ok</v>
      </c>
      <c r="BW22" s="48" t="str">
        <f>IFERROR(IF(_xlfn.XLOOKUP(AC22,Requirements!$B:$B,Requirements!$D:$D)=0,"no","ok"),"")</f>
        <v>ok</v>
      </c>
      <c r="BX22" s="48" t="str">
        <f>IFERROR(IF(_xlfn.XLOOKUP(AD22,Requirements!$B:$B,Requirements!$D:$D)=0,"no","ok"),"")</f>
        <v>ok</v>
      </c>
      <c r="BY22" s="48" t="str">
        <f>IFERROR(IF(_xlfn.XLOOKUP(AE22,Requirements!$B:$B,Requirements!$D:$D)=0,"no","ok"),"")</f>
        <v>no</v>
      </c>
      <c r="BZ22" s="48" t="str">
        <f>IFERROR(IF(_xlfn.XLOOKUP(AF22,Requirements!$B:$B,Requirements!$D:$D)=0,"no","ok"),"")</f>
        <v>ok</v>
      </c>
      <c r="CA22" s="48" t="str">
        <f>IFERROR(IF(_xlfn.XLOOKUP(AG22,Requirements!$B:$B,Requirements!$D:$D)=0,"no","ok"),"")</f>
        <v>no</v>
      </c>
      <c r="CB22" s="48" t="str">
        <f>IFERROR(IF(_xlfn.XLOOKUP(AH22,Requirements!$B:$B,Requirements!$D:$D)=0,"no","ok"),"")</f>
        <v>no</v>
      </c>
      <c r="CC22" s="48" t="str">
        <f>IFERROR(IF(_xlfn.XLOOKUP(AI22,Requirements!$B:$B,Requirements!$D:$D)=0,"no","ok"),"")</f>
        <v>no</v>
      </c>
      <c r="CD22" s="48" t="str">
        <f>IFERROR(IF(_xlfn.XLOOKUP(AJ22,Requirements!$B:$B,Requirements!$D:$D)=0,"no","ok"),"")</f>
        <v>no</v>
      </c>
      <c r="CE22" s="48" t="str">
        <f>IFERROR(IF(_xlfn.XLOOKUP(AK22,Requirements!$B:$B,Requirements!$D:$D)=0,"no","ok"),"")</f>
        <v>no</v>
      </c>
      <c r="CF22" s="48">
        <f t="shared" ref="CF22:CN22" si="8">IF(AND(BW22="ok",ISBLANK(G22)),1,0)</f>
        <v>0</v>
      </c>
      <c r="CG22" s="48">
        <f t="shared" si="8"/>
        <v>0</v>
      </c>
      <c r="CH22" s="48">
        <f t="shared" si="8"/>
        <v>0</v>
      </c>
      <c r="CI22" s="48">
        <f t="shared" si="8"/>
        <v>0</v>
      </c>
      <c r="CJ22" s="48">
        <f t="shared" si="8"/>
        <v>0</v>
      </c>
      <c r="CK22" s="48">
        <f t="shared" si="8"/>
        <v>0</v>
      </c>
      <c r="CL22" s="48">
        <f t="shared" si="8"/>
        <v>0</v>
      </c>
      <c r="CM22" s="48">
        <f t="shared" si="8"/>
        <v>0</v>
      </c>
      <c r="CN22" s="48">
        <f t="shared" si="8"/>
        <v>0</v>
      </c>
      <c r="CO22" s="48" t="str">
        <f>IF(NOT(C21="SELECT TYPE"),RIGHT(C21,1),"")</f>
        <v>B</v>
      </c>
      <c r="CP22" s="48" t="str">
        <f ca="1">IF(BH22=0,"",CONCATENATE(CO22,"&amp;",BH22))</f>
        <v>B&amp;22</v>
      </c>
      <c r="CQ22" s="48" t="str">
        <f ca="1">IF(BI22=0,"",CONCATENATE(CO22,"&amp;",BI22))</f>
        <v>B&amp;22</v>
      </c>
      <c r="CR22" s="48">
        <f ca="1">IF(LEN(CP22)=0,"",COUNTIF($CP$6:$CQ$50,CP22))</f>
        <v>3</v>
      </c>
      <c r="CS22" s="48">
        <f ca="1">IF(LEN(CQ22)=0,"",COUNTIF($CP$6:$CQ$50,CQ22))</f>
        <v>3</v>
      </c>
      <c r="CT22" s="48" t="str">
        <f ca="1">IF(T22&lt;=1,"",CONCATENATE(CO22,"&amp;",T22))</f>
        <v>B&amp;StH</v>
      </c>
      <c r="CU22" s="48">
        <f ca="1">IF(LEN(CT22)=0,"",COUNTIF($CT$6:$CT$50,CT22))</f>
        <v>1</v>
      </c>
      <c r="CV22" s="48" t="str">
        <f ca="1">IF(U22&lt;=1,"",CONCATENATE(CO22,"&amp;",U22))</f>
        <v>B&amp;Px1P</v>
      </c>
      <c r="CW22" s="48">
        <f ca="1">IF(LEN(CV22)=0,"",COUNTIF($CV$6:$CV$50,CV22))</f>
        <v>1</v>
      </c>
      <c r="CX22" s="48">
        <f ca="1">IF(LEN(CR22)=0,0,IF(CR22&gt;1,1,0))</f>
        <v>1</v>
      </c>
      <c r="CY22" s="48">
        <f ca="1">IF(LEN(CS22)=0,0,IF(CS22&gt;1,1,0))</f>
        <v>1</v>
      </c>
      <c r="CZ22" s="48">
        <f ca="1">IF(LEN(CU22)=0,0,IF(CU22&gt;1,1,0))</f>
        <v>0</v>
      </c>
      <c r="DA22" s="48">
        <f ca="1">IF(LEN(CW22)=0,0,IF(CW22&gt;1,1,0))</f>
        <v>0</v>
      </c>
      <c r="DB22" s="48">
        <f ca="1">IF(CO22="A",IF(OR(CX22&gt;0,CY22&gt;0),1,0),IF(CO22="B",IF(OR(CZ22&gt;0,DA22&gt;0),1,0),IF(CO22="C",IF(CZ22&gt;0,1,0),IF(CO22="P",IF(OR(CX22&gt;0,CY22&gt;0,CZ22&gt;0,DA22&gt;0),1,0)))))</f>
        <v>0</v>
      </c>
      <c r="DC22" s="48" t="str">
        <f ca="1">IF(DB22&gt;0,"警告:このアクロは、同じグループ内の別のアクロと「同じ」です","明確なACRO")</f>
        <v>明確なACRO</v>
      </c>
    </row>
    <row r="23" spans="2:107" ht="16.5" customHeight="1" x14ac:dyDescent="0.35">
      <c r="B23" s="152"/>
      <c r="C23" s="155"/>
      <c r="D23" s="158"/>
      <c r="E23" s="158"/>
      <c r="F23" s="57" t="s">
        <v>78</v>
      </c>
      <c r="G23" s="117" cm="1">
        <f t="array" aca="1" ref="G23" ca="1">IF(OR(ISBLANK(G22),G22="N/A"),"",IFERROR(INDEX(INDIRECT(AU22), MATCH(TRUE, EXACT(G22, INDIRECT(AC22)), 0)),0))</f>
        <v>1.1000000000000001</v>
      </c>
      <c r="H23" s="118" cm="1">
        <f t="array" aca="1" ref="H23" ca="1">IF(OR(ISBLANK(H22),H22="N/A"),"",IFERROR(INDEX(INDIRECT(AV22), MATCH(TRUE, EXACT(H22, INDIRECT(AD22)), 0)),0))</f>
        <v>1.1000000000000001</v>
      </c>
      <c r="I23" s="118" t="str" cm="1">
        <f t="array" aca="1" ref="I23" ca="1">IF(OR(ISBLANK(I22),I22="N/A"),"",IFERROR(INDEX(INDIRECT(AW22), MATCH(TRUE, EXACT(I22, INDIRECT(AE22)), 0)),0))</f>
        <v/>
      </c>
      <c r="J23" s="118" cm="1">
        <f t="array" aca="1" ref="J23" ca="1">IF(OR(ISBLANK(J22),J22="N/A"),"",IFERROR(INDEX(INDIRECT(AX22), MATCH(TRUE, EXACT(J22, INDIRECT(AF22)), 0)),0))</f>
        <v>0.3</v>
      </c>
      <c r="K23" s="118" cm="1">
        <f t="array" aca="1" ref="K23" ca="1">IF(OR(ISBLANK(K22),K22="N/A"),"",IFERROR(INDEX(INDIRECT(AY22), MATCH(TRUE, EXACT(K22, INDIRECT(AG22)), 0)),0))</f>
        <v>0.17499999999999999</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62" t="str">
        <f ca="1">IF(D21="有効なACRO",SUM(G23:O23),IF(D21="アクロタイプを選択","最初にタイプを選択","誤りを修正"))</f>
        <v>誤りを修正</v>
      </c>
      <c r="Q23" s="164" t="str">
        <f ca="1">IF(D21="有効なACRO",P23+0.5,IF(D21="アクロタイプを選択","最初にタイプを選択","誤りを修正"))</f>
        <v>誤りを修正</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thickBot="1" x14ac:dyDescent="0.4">
      <c r="B24" s="152"/>
      <c r="C24" s="156"/>
      <c r="D24" s="158"/>
      <c r="E24" s="158"/>
      <c r="F24" s="58" t="s">
        <v>79</v>
      </c>
      <c r="G24" s="120" t="str" cm="1">
        <f t="array" aca="1" ref="G24" ca="1">IF(OR(ISBLANK(G22),G22="N/A"),"",IFERROR(INDEX(INDIRECT(AL22), MATCH(TRUE, EXACT(G22, INDIRECT(AC22)), 0)),""))</f>
        <v>Stack head down</v>
      </c>
      <c r="H24" s="121" t="str" cm="1">
        <f t="array" aca="1" ref="H24" ca="1">IF(OR(ISBLANK(H22),H22="N/A"),"",IFERROR(INDEX(INDIRECT(AM22), MATCH(TRUE, EXACT(H22, INDIRECT(AD22)), 0)),""))</f>
        <v>1 palm on palms xsmall</v>
      </c>
      <c r="I24" s="121" t="str" cm="1">
        <f t="array" aca="1" ref="I24" ca="1">IF(OR(ISBLANK(I22),I22="N/A"),"",IFERROR(INDEX(INDIRECT(AN22), MATCH(TRUE, EXACT(I22, INDIRECT(AE22)), 0)),""))</f>
        <v/>
      </c>
      <c r="J24" s="121" t="str" cm="1">
        <f t="array" aca="1" ref="J24" ca="1">IF(OR(ISBLANK(J22),J22="N/A"),"",IFERROR(INDEX(INDIRECT(AO22), MATCH(TRUE, EXACT(J22, INDIRECT(AF22)), 0)),""))</f>
        <v>Owl</v>
      </c>
      <c r="K24" s="121" t="str" cm="1">
        <f t="array" aca="1" ref="K24" ca="1">IF(OR(ISBLANK(K22),K22="N/A"),"",IFERROR(INDEX(INDIRECT(AP22), MATCH(TRUE, EXACT(K22, INDIRECT(AG22)), 0)),""))</f>
        <v>Owl</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63"/>
      <c r="Q24" s="165"/>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thickBot="1" x14ac:dyDescent="0.4">
      <c r="B25" s="151">
        <v>6</v>
      </c>
      <c r="C25" s="154" t="s">
        <v>829</v>
      </c>
      <c r="D25" s="157" t="str">
        <f t="shared" ref="D25" ca="1" si="9">IF(S26=1,"アクロタイプを選択",IF(SUM(T26:AB26)&gt;0,"コードが アクロタイプと一致しません",IF(BL26="no","ポジションは異なるバリエーションでなければなりません",IF(SUM(CF26:CN26)&gt;0,"最小コンポーネントがありません",IF(BM26="no","これらのボーナスを一緒に申告することはできません","有効なACRO")))))</f>
        <v>最小コンポーネントがありません</v>
      </c>
      <c r="E25" s="157" t="str">
        <f ca="1">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21" customHeight="1" x14ac:dyDescent="0.35">
      <c r="B26" s="152"/>
      <c r="C26" s="155"/>
      <c r="D26" s="158"/>
      <c r="E26" s="158"/>
      <c r="F26" s="57" t="s">
        <v>77</v>
      </c>
      <c r="G26" s="45"/>
      <c r="H26" s="46"/>
      <c r="I26" s="46"/>
      <c r="J26" s="46"/>
      <c r="K26" s="46"/>
      <c r="L26" s="46"/>
      <c r="M26" s="46"/>
      <c r="N26" s="46"/>
      <c r="O26" s="47"/>
      <c r="P26" s="160" t="str">
        <f ca="1">IF(D25="有効なACRO",CONCATENATE(CO26,"-",G26,IF(H26="","",CONCATENATE("-",H26)),IF(I26="","",CONCATENATE("-",I26)),CONCATENATE("-",J26),IF(K26="","",CONCATENATE("/",K26)),IF(L26="","",CONCATENATE("-",L26)),IF(M26="","",CONCATENATE("-",M26)),IF(N26="","",CONCATENATE("-",N26)),IF(O26="","",CONCATENATE("/",O26))),"")</f>
        <v/>
      </c>
      <c r="Q26" s="161"/>
      <c r="S26" s="48">
        <f>IF(OR(ISBLANK(C25),C25="SELECT TYPE"),1,IF(OR(C25="acro-a",C25="acro-b",C25="acro-c",C25="acro-p"),0))</f>
        <v>0</v>
      </c>
      <c r="T26" s="48" cm="1">
        <f t="array" aca="1" ref="T26" ca="1">IFERROR(_xlfn.XLOOKUP(G26,INDIRECT(AC26),INDIRECT(AC26)),1)</f>
        <v>0</v>
      </c>
      <c r="U26" s="48" cm="1">
        <f t="array" aca="1" ref="U26" ca="1">IFERROR(_xlfn.XLOOKUP(H26,INDIRECT(AD26),INDIRECT(AD26)),1)</f>
        <v>0</v>
      </c>
      <c r="V26" s="48" cm="1">
        <f t="array" aca="1" ref="V26" ca="1">IFERROR(_xlfn.XLOOKUP(I26,INDIRECT(AE26),INDIRECT(AE26)),1)</f>
        <v>0</v>
      </c>
      <c r="W26" s="48" cm="1">
        <f t="array" aca="1" ref="W26" ca="1">IFERROR(_xlfn.XLOOKUP(J26,INDIRECT(AF26),INDIRECT(AF26)),1)</f>
        <v>0</v>
      </c>
      <c r="X26" s="48" cm="1">
        <f t="array" aca="1" ref="X26" ca="1">IFERROR(_xlfn.XLOOKUP(K26,INDIRECT(AG26),INDIRECT(AG26)),1)</f>
        <v>0</v>
      </c>
      <c r="Y26" s="48" cm="1">
        <f t="array" aca="1" ref="Y26" ca="1">IFERROR(_xlfn.XLOOKUP(L26,INDIRECT(AH26),INDIRECT(AH26)),1)</f>
        <v>0</v>
      </c>
      <c r="Z26" s="48" cm="1">
        <f t="array" aca="1" ref="Z26" ca="1">IFERROR(_xlfn.XLOOKUP(M26,INDIRECT(AI26),INDIRECT(AI26)),1)</f>
        <v>0</v>
      </c>
      <c r="AA26" s="48" cm="1">
        <f t="array" aca="1" ref="AA26" ca="1">IFERROR(_xlfn.XLOOKUP(N26,INDIRECT(AJ26),INDIRECT(AJ26)),1)</f>
        <v>0</v>
      </c>
      <c r="AB26" s="48" cm="1">
        <f t="array" aca="1" ref="AB26" ca="1">IFERROR(_xlfn.XLOOKUP(O26,INDIRECT(AK26),INDIRECT(AK26)),1)</f>
        <v>0</v>
      </c>
      <c r="AC26" s="48" t="str">
        <f>IF($C25="Acro-A","Cons_A",IF($C25="Acro-B","Cons_B",IF($C25="Acro-C","Cons_C",IF($C25="Acro-P","Cons_P"))))</f>
        <v>Cons_P</v>
      </c>
      <c r="AD26" s="48" t="str">
        <f>IF($C25="Acro-A","Conn_A",IF($C25="Acro-B","Conn_B",IF($C25="Acro-C","Conn_C",IF($C25="Acro-P","Conn_P"))))</f>
        <v>Conn_P</v>
      </c>
      <c r="AE26" s="48" t="str">
        <f>IF($C25="Acro-A","Dir_A",IF($C25="Acro-B","Dir_B",IF($C25="Acro-C","Dir_C",IF($C25="Acro-P","Dir_P"))))</f>
        <v>Dir_P</v>
      </c>
      <c r="AF26" s="48" t="str">
        <f>IF($C25="Acro-A","Pos1_A",IF($C25="Acro-B","Pos1_B",IF($C25="Acro-C","Pos1_C",IF($C25="Acro-P","Pos1_P"))))</f>
        <v>Pos1_P</v>
      </c>
      <c r="AG26" s="48" t="str">
        <f>IF($C25="Acro-A","Pos2_A",IF($C25="Acro-B","Pos2_B",IF($C25="Acro-C","Pos2_C",IF($C25="Acro-P","Pos2_P"))))</f>
        <v>Pos2_P</v>
      </c>
      <c r="AH26" s="48" t="str">
        <f>IF($C25="Acro-A","RotB_A",IF($C25="Acro-B","RotB_B",IF($C25="Acro-C","RotB_C",IF($C25="Acro-P","RotB_P"))))</f>
        <v>RotB_P</v>
      </c>
      <c r="AI26" s="48" t="str">
        <f>IF($C25="Acro-A","Rot_A",IF($C25="Acro-B","Rot_B",IF($C25="Acro-C","Rot_C",IF($C25="Acro-P","Rot_P"))))</f>
        <v>Rot_P</v>
      </c>
      <c r="AJ26" s="48" t="str">
        <f>IF($C25="Acro-A","Bon1_A",IF($C25="Acro-B","Bon1_B",IF($C25="Acro-C","Bon1_C",IF($C25="Acro-P","Bon1_P"))))</f>
        <v>Bon1_P</v>
      </c>
      <c r="AK26" s="48" t="str">
        <f>IF($C25="Acro-A","Bon1_A",IF($C25="Acro-B","Bon1_B",IF($C25="Acro-C","Bon1_C",IF($C25="Acro-P","Bon1_P"))))</f>
        <v>Bon1_P</v>
      </c>
      <c r="AL26" s="48" t="str">
        <f>IF($C25="Acro-A","ConsNot_A",IF($C25="Acro-B","ConsNot_B",IF($C25="Acro-C","ConsNot_C",IF($C25="Acro-P","ConsNot_P"))))</f>
        <v>ConsNot_P</v>
      </c>
      <c r="AM26" s="48" t="str">
        <f>IF($C25="Acro-A","ConnNot_A",IF($C25="Acro-B","ConnNot_B",IF($C25="Acro-C","ConnNot_C",IF($C25="Acro-P","ConnNot_P"))))</f>
        <v>ConnNot_P</v>
      </c>
      <c r="AN26" s="48" t="str">
        <f>IF($C25="Acro-A","DirNot_A",IF($C25="Acro-B","DirNot_B",IF($C25="Acro-C","DirNot_C",IF($C25="Acro-P","DirNot_P"))))</f>
        <v>DirNot_P</v>
      </c>
      <c r="AO26" s="48" t="str">
        <f>IF($C25="Acro-A","Pos1Not_A",IF($C25="Acro-B","Pos1Not_B",IF($C25="Acro-C","Pos1Not_C",IF($C25="Acro-P","Pos1Not_P"))))</f>
        <v>Pos1Not_P</v>
      </c>
      <c r="AP26" s="48" t="str">
        <f>IF($C25="Acro-A","Pos2Not_A",IF($C25="Acro-B","Pos2Not_B",IF($C25="Acro-C","Pos2Not_C",IF($C25="Acro-P","Pos2Not_P"))))</f>
        <v>Pos2Not_P</v>
      </c>
      <c r="AQ26" s="48" t="str">
        <f>IF($C25="Acro-A","RotBNot_A",IF($C25="Acro-B","RotBNot_B",IF($C25="Acro-C","RotBNot_C",IF($C25="Acro-P","RotBNot_P"))))</f>
        <v>RotBNot_P</v>
      </c>
      <c r="AR26" s="48" t="str">
        <f>IF($C25="Acro-A","RotNot_A",IF($C25="Acro-B","RotNot_B",IF($C25="Acro-C","RotNot_C",IF($C25="Acro-P","RotNot_P"))))</f>
        <v>RotNot_P</v>
      </c>
      <c r="AS26" s="48" t="str">
        <f>IF($C25="Acro-A","Bon1Not_A",IF($C25="Acro-B","Bon1Not_B",IF($C25="Acro-C","Bon1Not_C",IF($C25="Acro-P","Bon1Not_P"))))</f>
        <v>Bon1Not_P</v>
      </c>
      <c r="AT26" s="48" t="str">
        <f>IF($C25="Acro-A","Bon1Not_A",IF($C25="Acro-B","Bon1Not_B",IF($C25="Acro-C","Bon1Not_C",IF($C25="Acro-P","Bon1Not_P"))))</f>
        <v>Bon1Not_P</v>
      </c>
      <c r="AU26" s="48" t="str">
        <f>IF($C25="Acro-A","ConsDD_A",IF($C25="Acro-B","ConsDD_B",IF($C25="Acro-C","ConsDD_C",IF($C25="Acro-P","ConsDD_P"))))</f>
        <v>ConsDD_P</v>
      </c>
      <c r="AV26" s="48" t="str">
        <f>IF($C25="Acro-A","ConnDD_A",IF($C25="Acro-B","ConnDD_B",IF($C25="Acro-C","ConnDD_C",IF($C25="Acro-P","ConnDD_P"))))</f>
        <v>ConnDD_P</v>
      </c>
      <c r="AW26" s="48" t="str">
        <f>IF($C25="Acro-A","DirDD_A",IF($C25="Acro-B","DirDD_B",IF($C25="Acro-C","DirDD_C",IF($C25="Acro-P","DirDD_P"))))</f>
        <v>DirDD_P</v>
      </c>
      <c r="AX26" s="48" t="str">
        <f>IF($C25="Acro-A","Pos1DD_A",IF($C25="Acro-B","Pos1DD_B",IF($C25="Acro-C","Pos1DD_C",IF($C25="Acro-P","Pos1DD_P"))))</f>
        <v>Pos1DD_P</v>
      </c>
      <c r="AY26" s="48" t="str">
        <f>IF($C25="Acro-A","Pos2DD_A",IF($C25="Acro-B","Pos2DD_B",IF($C25="Acro-C","Pos2DD_C",IF($C25="Acro-P","Pos2DD_P"))))</f>
        <v>Pos2DD_P</v>
      </c>
      <c r="AZ26" s="48" t="str">
        <f>IF($C25="Acro-A","RotBDD_A",IF($C25="Acro-B","RotBDD_B",IF($C25="Acro-C","RotBDD_C",IF($C25="Acro-P","RotBDD_P"))))</f>
        <v>RotBDD_P</v>
      </c>
      <c r="BA26" s="48" t="str">
        <f>IF($C25="Acro-A","RotDD_A",IF($C25="Acro-B","RotDD_B",IF($C25="Acro-C","RotDD_C",IF($C25="Acro-P","RotDD_P"))))</f>
        <v>RotDD_P</v>
      </c>
      <c r="BB26" s="48" t="str">
        <f>IF($C25="Acro-A","Bon1DD_A",IF($C25="Acro-B","Bon1DD_B",IF($C25="Acro-C","Bon1DD_C",IF($C25="Acro-P","Bon1DD_P"))))</f>
        <v>Bon1DD_P</v>
      </c>
      <c r="BC26" s="48" t="str">
        <f>IF($C25="Acro-A","Bon1DD_A",IF($C25="Acro-B","Bon1DD_B",IF($C25="Acro-C","Bon1DD_C",IF($C25="Acro-P","Bon1DD_P"))))</f>
        <v>Bon1DD_P</v>
      </c>
      <c r="BD26" s="48" t="str">
        <f>IF($C25="Acro-A","Pos1Var_A",IF($C25="Acro-B","Pos1Var_B",IF($C25="Acro-C","Pos1Var_C",IF($C25="Acro-P","Pos1Var_P"))))</f>
        <v>Pos1Var_P</v>
      </c>
      <c r="BE26" s="48" t="str">
        <f>IF($C25="Acro-A","Pos2Var_A",IF($C25="Acro-B","Pos2Var_B",IF($C25="Acro-C","Pos2Var_C",IF($C25="Acro-P","Pos2Var_P"))))</f>
        <v>Pos2Var_P</v>
      </c>
      <c r="BF26" s="48" t="str">
        <f>IF($C25="Acro-A","Bon1Var_A",IF($C25="Acro-B","Bon1Var_B",IF($C25="Acro-C","Bon1Var_C",IF($C25="Acro-P","Bon1Var_P"))))</f>
        <v>Bon1Var_P</v>
      </c>
      <c r="BG26" s="48" t="str">
        <f>IF($C25="Acro-A","Bon1Var_A",IF($C25="Acro-B","Bon1Var_B",IF($C25="Acro-C","Bon1Var_C",IF($C25="Acro-P","Bon1Var_P"))))</f>
        <v>Bon1Var_P</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ok</v>
      </c>
      <c r="BO26" s="48" t="str">
        <f>IFERROR(IF(_xlfn.XLOOKUP(AD26,Requirements!$B:$B,Requirements!$C:$C)=0,"no","ok"),"")</f>
        <v>ok</v>
      </c>
      <c r="BP26" s="48" t="str">
        <f>IFERROR(IF(_xlfn.XLOOKUP(AE26,Requirements!$B:$B,Requirements!$C:$C)=0,"no","ok"),"")</f>
        <v>no</v>
      </c>
      <c r="BQ26" s="48" t="str">
        <f>IFERROR(IF(_xlfn.XLOOKUP(AF26,Requirements!$B:$B,Requirements!$C:$C)=0,"no","ok"),"")</f>
        <v>ok</v>
      </c>
      <c r="BR26" s="48" t="str">
        <f>IFERROR(IF(_xlfn.XLOOKUP(AG26,Requirements!$B:$B,Requirements!$C:$C)=0,"no","ok"),"")</f>
        <v>ok</v>
      </c>
      <c r="BS26" s="48" t="str">
        <f>IFERROR(IF(_xlfn.XLOOKUP(AH26,Requirements!$B:$B,Requirements!$C:$C)=0,"no","ok"),"")</f>
        <v>ok</v>
      </c>
      <c r="BT26" s="48" t="str">
        <f>IFERROR(IF(_xlfn.XLOOKUP(AI26,Requirements!$B:$B,Requirements!$C:$C)=0,"no","ok"),"")</f>
        <v>no</v>
      </c>
      <c r="BU26" s="48" t="str">
        <f>IFERROR(IF(_xlfn.XLOOKUP(AJ26,Requirements!$B:$B,Requirements!$C:$C)=0,"no","ok"),"")</f>
        <v>ok</v>
      </c>
      <c r="BV26" s="48" t="str">
        <f>IFERROR(IF(_xlfn.XLOOKUP(AK26,Requirements!$B:$B,Requirements!$C:$C)=0,"no","ok"),"")</f>
        <v>ok</v>
      </c>
      <c r="BW26" s="48" t="str">
        <f>IFERROR(IF(_xlfn.XLOOKUP(AC26,Requirements!$B:$B,Requirements!$D:$D)=0,"no","ok"),"")</f>
        <v>ok</v>
      </c>
      <c r="BX26" s="48" t="str">
        <f>IFERROR(IF(_xlfn.XLOOKUP(AD26,Requirements!$B:$B,Requirements!$D:$D)=0,"no","ok"),"")</f>
        <v>ok</v>
      </c>
      <c r="BY26" s="48" t="str">
        <f>IFERROR(IF(_xlfn.XLOOKUP(AE26,Requirements!$B:$B,Requirements!$D:$D)=0,"no","ok"),"")</f>
        <v>no</v>
      </c>
      <c r="BZ26" s="48" t="str">
        <f>IFERROR(IF(_xlfn.XLOOKUP(AF26,Requirements!$B:$B,Requirements!$D:$D)=0,"no","ok"),"")</f>
        <v>ok</v>
      </c>
      <c r="CA26" s="48" t="str">
        <f>IFERROR(IF(_xlfn.XLOOKUP(AG26,Requirements!$B:$B,Requirements!$D:$D)=0,"no","ok"),"")</f>
        <v>no</v>
      </c>
      <c r="CB26" s="48" t="str">
        <f>IFERROR(IF(_xlfn.XLOOKUP(AH26,Requirements!$B:$B,Requirements!$D:$D)=0,"no","ok"),"")</f>
        <v>no</v>
      </c>
      <c r="CC26" s="48" t="str">
        <f>IFERROR(IF(_xlfn.XLOOKUP(AI26,Requirements!$B:$B,Requirements!$D:$D)=0,"no","ok"),"")</f>
        <v>no</v>
      </c>
      <c r="CD26" s="48" t="str">
        <f>IFERROR(IF(_xlfn.XLOOKUP(AJ26,Requirements!$B:$B,Requirements!$D:$D)=0,"no","ok"),"")</f>
        <v>no</v>
      </c>
      <c r="CE26" s="48" t="str">
        <f>IFERROR(IF(_xlfn.XLOOKUP(AK26,Requirements!$B:$B,Requirements!$D:$D)=0,"no","ok"),"")</f>
        <v>no</v>
      </c>
      <c r="CF26" s="48">
        <f t="shared" ref="CF26:CN26" si="10">IF(AND(BW26="ok",ISBLANK(G26)),1,0)</f>
        <v>1</v>
      </c>
      <c r="CG26" s="48">
        <f t="shared" si="10"/>
        <v>1</v>
      </c>
      <c r="CH26" s="48">
        <f t="shared" si="10"/>
        <v>0</v>
      </c>
      <c r="CI26" s="48">
        <f t="shared" si="10"/>
        <v>1</v>
      </c>
      <c r="CJ26" s="48">
        <f t="shared" si="10"/>
        <v>0</v>
      </c>
      <c r="CK26" s="48">
        <f t="shared" si="10"/>
        <v>0</v>
      </c>
      <c r="CL26" s="48">
        <f t="shared" si="10"/>
        <v>0</v>
      </c>
      <c r="CM26" s="48">
        <f t="shared" si="10"/>
        <v>0</v>
      </c>
      <c r="CN26" s="48">
        <f t="shared" si="10"/>
        <v>0</v>
      </c>
      <c r="CO26" s="48" t="str">
        <f>IF(NOT(C25="SELECT TYPE"),RIGHT(C25,1),"")</f>
        <v>P</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f ca="1">IF(CO26="A",IF(OR(CX26&gt;0,CY26&gt;0),1,0),IF(CO26="B",IF(OR(CZ26&gt;0,DA26&gt;0),1,0),IF(CO26="C",IF(CZ26&gt;0,1,0),IF(CO26="P",IF(OR(CX26&gt;0,CY26&gt;0,CZ26&gt;0,DA26&gt;0),1,0)))))</f>
        <v>0</v>
      </c>
      <c r="DC26" s="48" t="str">
        <f ca="1">IF(DB26&gt;0,"警告:このアクロは、同じグループ内の別のアクロと「同じ」です","明確なACRO")</f>
        <v>明確なACRO</v>
      </c>
    </row>
    <row r="27" spans="2:107" ht="16.5" customHeight="1" x14ac:dyDescent="0.35">
      <c r="B27" s="152"/>
      <c r="C27" s="155"/>
      <c r="D27" s="158"/>
      <c r="E27" s="158"/>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62" t="str">
        <f ca="1">IF(D25="有効なACRO",SUM(G27:O27),IF(D25="アクロタイプを選択","最初にタイプを選択","誤りを修正"))</f>
        <v>誤りを修正</v>
      </c>
      <c r="Q27" s="164" t="str">
        <f ca="1">IF(D25="有効なACRO",P27+0.5,IF(D25="アクロタイプを選択","最初にタイプを選択","誤りを修正"))</f>
        <v>誤りを修正</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thickBot="1" x14ac:dyDescent="0.4">
      <c r="B28" s="152"/>
      <c r="C28" s="156"/>
      <c r="D28" s="158"/>
      <c r="E28" s="158"/>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63"/>
      <c r="Q28" s="165"/>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thickBot="1" x14ac:dyDescent="0.4">
      <c r="B29" s="151">
        <v>7</v>
      </c>
      <c r="C29" s="154" t="s">
        <v>46</v>
      </c>
      <c r="D29" s="157" t="str">
        <f t="shared" ref="D29" si="11">IF(S30=1,"アクロタイプを選択",IF(SUM(T30:AB30)&gt;0,"コードが アクロタイプと一致しません",IF(BL30="no","ポジションは異なるバリエーションでなければなりません",IF(SUM(CF30:CN30)&gt;0,"最小コンポーネントがありません",IF(BM30="no","これらのボーナスを一緒に申告することはできません","有効なACRO")))))</f>
        <v>アクロタイプを選択</v>
      </c>
      <c r="E29" s="157"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1" customHeight="1" x14ac:dyDescent="0.35">
      <c r="B30" s="152"/>
      <c r="C30" s="155"/>
      <c r="D30" s="158"/>
      <c r="E30" s="158"/>
      <c r="F30" s="57" t="s">
        <v>77</v>
      </c>
      <c r="G30" s="45"/>
      <c r="H30" s="46"/>
      <c r="I30" s="46"/>
      <c r="J30" s="46"/>
      <c r="K30" s="46"/>
      <c r="L30" s="46"/>
      <c r="M30" s="46"/>
      <c r="N30" s="46"/>
      <c r="O30" s="47"/>
      <c r="P30" s="160" t="str">
        <f>IF(D29="有効なACRO",CONCATENATE(CO30,"-",G30,IF(H30="","",CONCATENATE("-",H30)),IF(I30="","",CONCATENATE("-",I30)),CONCATENATE("-",J30),IF(K30="","",CONCATENATE("/",K30)),IF(L30="","",CONCATENATE("-",L30)),IF(M30="","",CONCATENATE("-",M30)),IF(N30="","",CONCATENATE("-",N30)),IF(O30="","",CONCATENATE("/",O30))),"")</f>
        <v/>
      </c>
      <c r="Q30" s="161"/>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12">IF(AND(BW30="ok",ISBLANK(G30)),1,0)</f>
        <v>0</v>
      </c>
      <c r="CG30" s="48">
        <f t="shared" si="12"/>
        <v>0</v>
      </c>
      <c r="CH30" s="48">
        <f t="shared" si="12"/>
        <v>0</v>
      </c>
      <c r="CI30" s="48">
        <f t="shared" si="12"/>
        <v>0</v>
      </c>
      <c r="CJ30" s="48">
        <f t="shared" si="12"/>
        <v>0</v>
      </c>
      <c r="CK30" s="48">
        <f t="shared" si="12"/>
        <v>0</v>
      </c>
      <c r="CL30" s="48">
        <f t="shared" si="12"/>
        <v>0</v>
      </c>
      <c r="CM30" s="48">
        <f t="shared" si="12"/>
        <v>0</v>
      </c>
      <c r="CN30" s="48">
        <f t="shared" si="12"/>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IF(DB30&gt;0,"警告:このアクロは、同じグループ内の別のアクロと「同じ」です","明確なACRO")</f>
        <v>警告:このアクロは、同じグループ内の別のアクロと「同じ」です</v>
      </c>
    </row>
    <row r="31" spans="2:107" ht="16.5" customHeight="1" x14ac:dyDescent="0.35">
      <c r="B31" s="152"/>
      <c r="C31" s="155"/>
      <c r="D31" s="158"/>
      <c r="E31" s="158"/>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62" t="str">
        <f>IF(D29="有効なACRO",SUM(G31:O31),IF(D29="アクロタイプを選択","最初にタイプを選択","誤りを修正"))</f>
        <v>最初にタイプを選択</v>
      </c>
      <c r="Q31" s="164" t="str">
        <f>IF(D29="有効なACRO",P31+0.5,IF(D29="アクロタイプを選択","最初にタイプを選択","誤りを修正"))</f>
        <v>最初にタイプを選択</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thickBot="1" x14ac:dyDescent="0.4">
      <c r="B32" s="153"/>
      <c r="C32" s="156"/>
      <c r="D32" s="159"/>
      <c r="E32" s="159"/>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63"/>
      <c r="Q32" s="165"/>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sheetProtection algorithmName="SHA-512" hashValue="jlfOhzHsX18Ko8JntW+6iRduBsSY9RewNAjdutcw/B6QW4jRcfvGfy8KlE64byTP4AD5Qm8WR78QyLqTCnCD4w==" saltValue="c1MOOBM4r5WbGKGRxtPTjA==" spinCount="100000" sheet="1" objects="1" scenarios="1"/>
  <mergeCells count="64">
    <mergeCell ref="B29:B32"/>
    <mergeCell ref="C29:C32"/>
    <mergeCell ref="D29:D32"/>
    <mergeCell ref="E29:E32"/>
    <mergeCell ref="P30:Q30"/>
    <mergeCell ref="P31:P32"/>
    <mergeCell ref="Q31:Q32"/>
    <mergeCell ref="B25:B28"/>
    <mergeCell ref="C25:C28"/>
    <mergeCell ref="D25:D28"/>
    <mergeCell ref="E25:E28"/>
    <mergeCell ref="P26:Q26"/>
    <mergeCell ref="P27:P28"/>
    <mergeCell ref="Q27:Q28"/>
    <mergeCell ref="B21:B24"/>
    <mergeCell ref="C21:C24"/>
    <mergeCell ref="D21:D24"/>
    <mergeCell ref="E21:E24"/>
    <mergeCell ref="P22:Q22"/>
    <mergeCell ref="P23:P24"/>
    <mergeCell ref="Q23:Q24"/>
    <mergeCell ref="B17:B20"/>
    <mergeCell ref="C17:C20"/>
    <mergeCell ref="D17:D20"/>
    <mergeCell ref="E17:E20"/>
    <mergeCell ref="P18:Q18"/>
    <mergeCell ref="P19:P20"/>
    <mergeCell ref="Q19:Q20"/>
    <mergeCell ref="B13:B16"/>
    <mergeCell ref="C13:C16"/>
    <mergeCell ref="D13:D16"/>
    <mergeCell ref="E13:E16"/>
    <mergeCell ref="P14:Q14"/>
    <mergeCell ref="P15:P16"/>
    <mergeCell ref="Q15:Q16"/>
    <mergeCell ref="B9:B12"/>
    <mergeCell ref="C9:C12"/>
    <mergeCell ref="D9:D12"/>
    <mergeCell ref="E9:E12"/>
    <mergeCell ref="P10:Q10"/>
    <mergeCell ref="P11:P12"/>
    <mergeCell ref="Q11:Q12"/>
    <mergeCell ref="BW4:CE4"/>
    <mergeCell ref="CF4:CN4"/>
    <mergeCell ref="CO4:DC4"/>
    <mergeCell ref="B5:B8"/>
    <mergeCell ref="C5:C8"/>
    <mergeCell ref="D5:D8"/>
    <mergeCell ref="E5:E8"/>
    <mergeCell ref="P6:Q6"/>
    <mergeCell ref="P7:P8"/>
    <mergeCell ref="Q7:Q8"/>
    <mergeCell ref="AL4:AT4"/>
    <mergeCell ref="AU4:BC4"/>
    <mergeCell ref="BD4:BG4"/>
    <mergeCell ref="BH4:BK4"/>
    <mergeCell ref="BL4:BM4"/>
    <mergeCell ref="BN4:BV4"/>
    <mergeCell ref="AC4:AK4"/>
    <mergeCell ref="B1:Q1"/>
    <mergeCell ref="B2:Q3"/>
    <mergeCell ref="G4:O4"/>
    <mergeCell ref="P4:Q4"/>
    <mergeCell ref="T4:AB4"/>
  </mergeCells>
  <phoneticPr fontId="33"/>
  <conditionalFormatting sqref="C4:C5 C9 C13 C17 C21 C25 C29 C33:C1048339">
    <cfRule type="expression" dxfId="136" priority="73">
      <formula>S5=1</formula>
    </cfRule>
  </conditionalFormatting>
  <conditionalFormatting sqref="C1048340:C1048552">
    <cfRule type="expression" dxfId="135" priority="85">
      <formula>S1=1</formula>
    </cfRule>
  </conditionalFormatting>
  <conditionalFormatting sqref="C1048553:C1048562">
    <cfRule type="expression" dxfId="134" priority="83">
      <formula>S202=1</formula>
    </cfRule>
  </conditionalFormatting>
  <conditionalFormatting sqref="C1048563:C1048576">
    <cfRule type="expression" dxfId="133" priority="82">
      <formula>S211=1</formula>
    </cfRule>
  </conditionalFormatting>
  <conditionalFormatting sqref="D4:E4">
    <cfRule type="expression" dxfId="132" priority="29">
      <formula>OR(D4="valid acro",D4="distinct acro")</formula>
    </cfRule>
    <cfRule type="containsText" dxfId="131" priority="30" operator="containsText" text="Type">
      <formula>NOT(ISERROR(SEARCH("Type",D4)))</formula>
    </cfRule>
    <cfRule type="containsText" dxfId="130" priority="31" operator="containsText" text="mismatch">
      <formula>NOT(ISERROR(SEARCH("mismatch",D4)))</formula>
    </cfRule>
  </conditionalFormatting>
  <conditionalFormatting sqref="F4 D5:E5 D9:E9 D13:E13 D17:E17 D21:E21 D25:E25 D29:E29">
    <cfRule type="containsText" dxfId="129" priority="72" operator="containsText" text="mismatch">
      <formula>NOT(ISERROR(SEARCH("mismatch",D4)))</formula>
    </cfRule>
    <cfRule type="containsText" dxfId="128" priority="71" operator="containsText" text="Type">
      <formula>NOT(ISERROR(SEARCH("Type",D4)))</formula>
    </cfRule>
    <cfRule type="expression" dxfId="127" priority="70">
      <formula>OR(D4="有効なACRO",D4="明確なアクロ")</formula>
    </cfRule>
  </conditionalFormatting>
  <conditionalFormatting sqref="G14">
    <cfRule type="expression" dxfId="126" priority="20">
      <formula>BW14="ok"</formula>
    </cfRule>
    <cfRule type="expression" dxfId="125" priority="21">
      <formula>BN14="ok"</formula>
    </cfRule>
  </conditionalFormatting>
  <conditionalFormatting sqref="G18">
    <cfRule type="expression" dxfId="124" priority="11">
      <formula>BW18="ok"</formula>
    </cfRule>
    <cfRule type="expression" dxfId="123" priority="12">
      <formula>BN18="ok"</formula>
    </cfRule>
    <cfRule type="expression" dxfId="122" priority="13">
      <formula>BW18="ok"</formula>
    </cfRule>
    <cfRule type="expression" dxfId="121" priority="14">
      <formula>BN18="ok"</formula>
    </cfRule>
  </conditionalFormatting>
  <conditionalFormatting sqref="G18:H18">
    <cfRule type="expression" dxfId="120" priority="57">
      <formula>BW18="ok"</formula>
    </cfRule>
    <cfRule type="expression" dxfId="119" priority="58">
      <formula>BN18="ok"</formula>
    </cfRule>
  </conditionalFormatting>
  <conditionalFormatting sqref="G33:I264 K33:P264">
    <cfRule type="expression" dxfId="118" priority="75">
      <formula>T33:AB527=1</formula>
    </cfRule>
  </conditionalFormatting>
  <conditionalFormatting sqref="G6:O6">
    <cfRule type="expression" dxfId="117" priority="80">
      <formula>BW6="ok"</formula>
    </cfRule>
    <cfRule type="expression" dxfId="116" priority="81">
      <formula>BN6="ok"</formula>
    </cfRule>
  </conditionalFormatting>
  <conditionalFormatting sqref="G6:O7 G10:O11 G14:O15 G18:O19 G22:O23 G26:O27 G30:O31">
    <cfRule type="expression" dxfId="115" priority="84">
      <formula>T6:AB264=1</formula>
    </cfRule>
  </conditionalFormatting>
  <conditionalFormatting sqref="G8:O8 G12:O12 G16:O16 G20:O20 G24:O24 G28:O28 G32:O32">
    <cfRule type="expression" dxfId="114" priority="88">
      <formula>BN8="ok"</formula>
    </cfRule>
    <cfRule type="expression" dxfId="113" priority="87">
      <formula>BW8="ok"</formula>
    </cfRule>
    <cfRule type="expression" dxfId="112" priority="86">
      <formula>T7:AB264=1</formula>
    </cfRule>
    <cfRule type="expression" dxfId="111" priority="89">
      <formula>T7:AB265=1</formula>
    </cfRule>
  </conditionalFormatting>
  <conditionalFormatting sqref="G10:O10">
    <cfRule type="expression" dxfId="110" priority="68">
      <formula>BN10="ok"</formula>
    </cfRule>
    <cfRule type="expression" dxfId="109" priority="67">
      <formula>BW10="ok"</formula>
    </cfRule>
  </conditionalFormatting>
  <conditionalFormatting sqref="G10:O12 G14:O16 G18:O20 G22:O24 G26:O28 G30:O264 G6:O8">
    <cfRule type="expression" dxfId="108" priority="74">
      <formula>BN6="no"</formula>
    </cfRule>
  </conditionalFormatting>
  <conditionalFormatting sqref="G14:O14">
    <cfRule type="expression" dxfId="107" priority="63">
      <formula>BN14="ok"</formula>
    </cfRule>
    <cfRule type="expression" dxfId="106" priority="62">
      <formula>BW14="ok"</formula>
    </cfRule>
  </conditionalFormatting>
  <conditionalFormatting sqref="G22:O22">
    <cfRule type="expression" dxfId="105" priority="52">
      <formula>BW22="ok"</formula>
    </cfRule>
    <cfRule type="expression" dxfId="104" priority="53">
      <formula>BN22="ok"</formula>
    </cfRule>
  </conditionalFormatting>
  <conditionalFormatting sqref="G26:O26">
    <cfRule type="expression" dxfId="103" priority="48">
      <formula>BN26="ok"</formula>
    </cfRule>
    <cfRule type="expression" dxfId="102" priority="47">
      <formula>BW26="ok"</formula>
    </cfRule>
  </conditionalFormatting>
  <conditionalFormatting sqref="G30:O30">
    <cfRule type="expression" dxfId="101" priority="43">
      <formula>BN30="ok"</formula>
    </cfRule>
    <cfRule type="expression" dxfId="100" priority="42">
      <formula>BW30="ok"</formula>
    </cfRule>
  </conditionalFormatting>
  <conditionalFormatting sqref="I14:J14">
    <cfRule type="expression" dxfId="99" priority="18">
      <formula>BY14="ok"</formula>
    </cfRule>
    <cfRule type="expression" dxfId="98" priority="19">
      <formula>BP14="ok"</formula>
    </cfRule>
  </conditionalFormatting>
  <conditionalFormatting sqref="I18:J18">
    <cfRule type="expression" dxfId="97" priority="6">
      <formula>BY18="ok"</formula>
    </cfRule>
    <cfRule type="expression" dxfId="96" priority="7">
      <formula>BP18="ok"</formula>
    </cfRule>
  </conditionalFormatting>
  <conditionalFormatting sqref="I18:O18">
    <cfRule type="expression" dxfId="95" priority="9">
      <formula>BY18="ok"</formula>
    </cfRule>
    <cfRule type="expression" dxfId="94" priority="10">
      <formula>BP18="ok"</formula>
    </cfRule>
  </conditionalFormatting>
  <conditionalFormatting sqref="J6">
    <cfRule type="expression" dxfId="93" priority="78">
      <formula>W6:AD264=1</formula>
    </cfRule>
  </conditionalFormatting>
  <conditionalFormatting sqref="J8">
    <cfRule type="expression" dxfId="92" priority="79">
      <formula>W7:AD265=1</formula>
    </cfRule>
  </conditionalFormatting>
  <conditionalFormatting sqref="J10">
    <cfRule type="expression" dxfId="91" priority="65">
      <formula>W10:AD268=1</formula>
    </cfRule>
  </conditionalFormatting>
  <conditionalFormatting sqref="J12">
    <cfRule type="expression" dxfId="90" priority="66">
      <formula>W11:AD269=1</formula>
    </cfRule>
  </conditionalFormatting>
  <conditionalFormatting sqref="J14">
    <cfRule type="expression" dxfId="89" priority="17">
      <formula>W14:AD272=1</formula>
    </cfRule>
  </conditionalFormatting>
  <conditionalFormatting sqref="J16">
    <cfRule type="expression" dxfId="88" priority="61">
      <formula>W15:AD273=1</formula>
    </cfRule>
  </conditionalFormatting>
  <conditionalFormatting sqref="J18">
    <cfRule type="expression" dxfId="87" priority="5">
      <formula>W18:AD276=1</formula>
    </cfRule>
  </conditionalFormatting>
  <conditionalFormatting sqref="J20">
    <cfRule type="expression" dxfId="86" priority="56">
      <formula>W19:AD277=1</formula>
    </cfRule>
  </conditionalFormatting>
  <conditionalFormatting sqref="J22">
    <cfRule type="expression" dxfId="85" priority="50">
      <formula>W22:AD280=1</formula>
    </cfRule>
  </conditionalFormatting>
  <conditionalFormatting sqref="J24">
    <cfRule type="expression" dxfId="84" priority="51">
      <formula>W23:AD281=1</formula>
    </cfRule>
  </conditionalFormatting>
  <conditionalFormatting sqref="J26">
    <cfRule type="expression" dxfId="83" priority="45">
      <formula>W26:AD284=1</formula>
    </cfRule>
  </conditionalFormatting>
  <conditionalFormatting sqref="J28">
    <cfRule type="expression" dxfId="82" priority="46">
      <formula>W27:AD285=1</formula>
    </cfRule>
  </conditionalFormatting>
  <conditionalFormatting sqref="J30">
    <cfRule type="expression" dxfId="81" priority="40">
      <formula>W30:AD288=1</formula>
    </cfRule>
  </conditionalFormatting>
  <conditionalFormatting sqref="J32">
    <cfRule type="expression" dxfId="80" priority="41">
      <formula>W31:AD289=1</formula>
    </cfRule>
  </conditionalFormatting>
  <conditionalFormatting sqref="J33:J264">
    <cfRule type="expression" dxfId="79" priority="76">
      <formula>W33:AD527=1</formula>
    </cfRule>
  </conditionalFormatting>
  <conditionalFormatting sqref="J7:O7">
    <cfRule type="expression" dxfId="78" priority="77">
      <formula>W7:AD265=1</formula>
    </cfRule>
  </conditionalFormatting>
  <conditionalFormatting sqref="J11:O11">
    <cfRule type="expression" dxfId="77" priority="64">
      <formula>W11:AD269=1</formula>
    </cfRule>
  </conditionalFormatting>
  <conditionalFormatting sqref="J15:O15">
    <cfRule type="expression" dxfId="76" priority="59">
      <formula>W15:AD273=1</formula>
    </cfRule>
  </conditionalFormatting>
  <conditionalFormatting sqref="J19:O19">
    <cfRule type="expression" dxfId="75" priority="54">
      <formula>W19:AD277=1</formula>
    </cfRule>
  </conditionalFormatting>
  <conditionalFormatting sqref="J23:O23">
    <cfRule type="expression" dxfId="74" priority="49">
      <formula>W23:AD281=1</formula>
    </cfRule>
  </conditionalFormatting>
  <conditionalFormatting sqref="J27:O27">
    <cfRule type="expression" dxfId="73" priority="44">
      <formula>W27:AD285=1</formula>
    </cfRule>
  </conditionalFormatting>
  <conditionalFormatting sqref="J31:O31">
    <cfRule type="expression" dxfId="72" priority="39">
      <formula>W31:AD289=1</formula>
    </cfRule>
  </conditionalFormatting>
  <conditionalFormatting sqref="K6 K8 K10 K12 K14 K16 K18 K20 K22 K24 K26 K28 K30 K32">
    <cfRule type="expression" dxfId="71" priority="69">
      <formula>BL6="no"</formula>
    </cfRule>
  </conditionalFormatting>
  <conditionalFormatting sqref="L14:M14">
    <cfRule type="expression" dxfId="70" priority="16">
      <formula>BS14="ok"</formula>
    </cfRule>
    <cfRule type="expression" dxfId="69" priority="15">
      <formula>CB14="ok"</formula>
    </cfRule>
  </conditionalFormatting>
  <conditionalFormatting sqref="L18:M18">
    <cfRule type="expression" dxfId="68" priority="3">
      <formula>CB18="ok"</formula>
    </cfRule>
    <cfRule type="expression" dxfId="67" priority="4">
      <formula>BS18="ok"</formula>
    </cfRule>
    <cfRule type="expression" dxfId="66" priority="1">
      <formula>CB18="ok"</formula>
    </cfRule>
    <cfRule type="expression" dxfId="65" priority="2">
      <formula>BS18="ok"</formula>
    </cfRule>
  </conditionalFormatting>
  <conditionalFormatting sqref="P7:Q8">
    <cfRule type="expression" dxfId="64" priority="38">
      <formula>NOT($D5="valid acro")</formula>
    </cfRule>
  </conditionalFormatting>
  <conditionalFormatting sqref="P11:Q12">
    <cfRule type="expression" dxfId="63" priority="27">
      <formula>NOT($D9="valid acro")</formula>
    </cfRule>
  </conditionalFormatting>
  <conditionalFormatting sqref="P15:Q16">
    <cfRule type="expression" dxfId="62" priority="26">
      <formula>NOT($D13="valid acro")</formula>
    </cfRule>
  </conditionalFormatting>
  <conditionalFormatting sqref="P19:Q20">
    <cfRule type="expression" dxfId="61" priority="25">
      <formula>NOT($D17="valid acro")</formula>
    </cfRule>
  </conditionalFormatting>
  <conditionalFormatting sqref="P23:Q24">
    <cfRule type="expression" dxfId="60" priority="24">
      <formula>NOT($D21="valid acro")</formula>
    </cfRule>
  </conditionalFormatting>
  <conditionalFormatting sqref="P27:Q28">
    <cfRule type="expression" dxfId="59" priority="23">
      <formula>NOT($D25="valid acro")</formula>
    </cfRule>
  </conditionalFormatting>
  <conditionalFormatting sqref="P31:Q32">
    <cfRule type="expression" dxfId="58" priority="22">
      <formula>NOT($D29="valid acro")</formula>
    </cfRule>
  </conditionalFormatting>
  <dataValidations count="4">
    <dataValidation allowBlank="1" showErrorMessage="1" sqref="B2" xr:uid="{C1441FE6-239D-4159-871D-36C38E81D740}"/>
    <dataValidation type="list" allowBlank="1" showInputMessage="1" sqref="H22:O22 H26:O26 H10:O10 G6:O6 G14:O14 H30:O30 G18:O18" xr:uid="{6928591E-396B-48DE-AB87-30C1B68B77E5}">
      <formula1>INDIRECT(AC6)</formula1>
    </dataValidation>
    <dataValidation type="list" errorStyle="warning" allowBlank="1" showInputMessage="1" error="Warning..." sqref="G30 G10 G26 G22" xr:uid="{9FE039CE-679E-4741-A79A-8C56BAEBF2C4}">
      <formula1>INDIRECT(AC10)</formula1>
    </dataValidation>
    <dataValidation type="list" allowBlank="1" showErrorMessage="1" sqref="C29 C17 C25 C9 C21 C5 C13" xr:uid="{AB0B073C-B44F-4F71-8714-AD434BC94F0E}">
      <formula1>"ACRO-A,ACRO-B,ACRO-C,ACRO-P,SELECT TYPE"</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B74D-0EA4-4DEF-88FA-744E524F791D}">
  <sheetPr>
    <tabColor theme="4" tint="0.79998168889431442"/>
  </sheetPr>
  <dimension ref="A1:O73"/>
  <sheetViews>
    <sheetView zoomScaleNormal="100" workbookViewId="0">
      <selection activeCell="A3" sqref="A3"/>
    </sheetView>
  </sheetViews>
  <sheetFormatPr defaultColWidth="8.58203125" defaultRowHeight="15.5" x14ac:dyDescent="0.35"/>
  <cols>
    <col min="1" max="1" width="3.83203125" style="1" customWidth="1"/>
    <col min="2" max="2" width="7.08203125" style="1" customWidth="1"/>
    <col min="3" max="16384" width="8.58203125" style="1"/>
  </cols>
  <sheetData>
    <row r="1" spans="1:15" ht="30" x14ac:dyDescent="0.35">
      <c r="A1" s="183" t="s">
        <v>0</v>
      </c>
      <c r="B1" s="183"/>
      <c r="C1" s="183"/>
      <c r="D1" s="183"/>
      <c r="E1" s="183"/>
      <c r="F1" s="183"/>
      <c r="G1" s="183"/>
      <c r="H1" s="183"/>
      <c r="I1" s="183"/>
      <c r="J1" s="183"/>
      <c r="K1" s="183"/>
      <c r="L1" s="183"/>
      <c r="M1" s="183"/>
      <c r="N1" s="183"/>
      <c r="O1" s="183"/>
    </row>
    <row r="3" spans="1:15" x14ac:dyDescent="0.35">
      <c r="A3" s="97" t="s">
        <v>1</v>
      </c>
      <c r="B3" s="73"/>
      <c r="C3" s="73"/>
      <c r="D3" s="73"/>
      <c r="E3" s="73"/>
      <c r="F3" s="73"/>
      <c r="G3" s="73"/>
    </row>
    <row r="4" spans="1:15" x14ac:dyDescent="0.35">
      <c r="A4" s="92"/>
      <c r="B4" s="73"/>
      <c r="C4" s="73"/>
      <c r="D4" s="73"/>
      <c r="E4" s="73"/>
      <c r="F4" s="73"/>
      <c r="G4" s="73"/>
    </row>
    <row r="5" spans="1:15" x14ac:dyDescent="0.35">
      <c r="A5" s="91" t="s">
        <v>2</v>
      </c>
      <c r="B5" s="73"/>
      <c r="C5" s="73"/>
      <c r="D5" s="73"/>
      <c r="E5" s="73"/>
      <c r="F5" s="73"/>
      <c r="G5" s="73"/>
    </row>
    <row r="6" spans="1:15" x14ac:dyDescent="0.35">
      <c r="B6" s="92" t="s">
        <v>3</v>
      </c>
      <c r="C6" s="73"/>
      <c r="D6" s="73"/>
      <c r="E6" s="73"/>
      <c r="F6" s="73"/>
      <c r="G6" s="73"/>
    </row>
    <row r="7" spans="1:15" x14ac:dyDescent="0.35">
      <c r="B7" s="125" t="s">
        <v>4</v>
      </c>
      <c r="C7" s="73"/>
      <c r="D7" s="73"/>
      <c r="E7" s="73"/>
      <c r="F7" s="73"/>
      <c r="G7" s="73"/>
    </row>
    <row r="8" spans="1:15" x14ac:dyDescent="0.35">
      <c r="B8" s="92" t="s">
        <v>5</v>
      </c>
      <c r="C8" s="73"/>
      <c r="D8" s="73"/>
      <c r="E8" s="73"/>
      <c r="F8" s="73"/>
      <c r="G8" s="73"/>
    </row>
    <row r="9" spans="1:15" x14ac:dyDescent="0.35">
      <c r="B9" s="125" t="s">
        <v>6</v>
      </c>
      <c r="C9" s="73"/>
      <c r="D9" s="73"/>
      <c r="E9" s="73"/>
      <c r="F9" s="73"/>
      <c r="G9" s="73"/>
    </row>
    <row r="10" spans="1:15" x14ac:dyDescent="0.35">
      <c r="B10" s="92" t="s">
        <v>7</v>
      </c>
      <c r="C10" s="73"/>
      <c r="D10" s="73"/>
      <c r="E10" s="73"/>
      <c r="F10" s="73"/>
      <c r="G10" s="73"/>
    </row>
    <row r="11" spans="1:15" x14ac:dyDescent="0.35">
      <c r="B11" s="92" t="s">
        <v>8</v>
      </c>
      <c r="C11" s="73"/>
      <c r="D11" s="73"/>
      <c r="E11" s="73"/>
      <c r="F11" s="73"/>
      <c r="G11" s="73"/>
    </row>
    <row r="12" spans="1:15" x14ac:dyDescent="0.35">
      <c r="A12" s="92"/>
      <c r="B12" s="92" t="s">
        <v>9</v>
      </c>
      <c r="C12" s="73"/>
      <c r="D12" s="73"/>
      <c r="E12" s="73"/>
      <c r="F12" s="73"/>
      <c r="G12" s="73"/>
    </row>
    <row r="13" spans="1:15" x14ac:dyDescent="0.35">
      <c r="A13" s="92"/>
      <c r="C13" s="73"/>
      <c r="D13" s="73"/>
      <c r="E13" s="73"/>
      <c r="F13" s="73"/>
      <c r="G13" s="73"/>
    </row>
    <row r="14" spans="1:15" x14ac:dyDescent="0.35">
      <c r="A14" s="91" t="s">
        <v>10</v>
      </c>
      <c r="B14" s="73"/>
      <c r="C14" s="73"/>
      <c r="D14" s="73"/>
      <c r="E14" s="73"/>
      <c r="F14" s="73"/>
      <c r="G14" s="73"/>
    </row>
    <row r="15" spans="1:15" x14ac:dyDescent="0.35">
      <c r="B15" s="92" t="s">
        <v>11</v>
      </c>
      <c r="C15" s="73"/>
      <c r="D15" s="73"/>
      <c r="E15" s="73"/>
      <c r="F15" s="73"/>
      <c r="G15" s="73"/>
    </row>
    <row r="16" spans="1:15" x14ac:dyDescent="0.35">
      <c r="B16" s="92" t="s">
        <v>12</v>
      </c>
      <c r="C16" s="73"/>
      <c r="D16" s="73"/>
      <c r="E16" s="73"/>
      <c r="F16" s="73"/>
      <c r="G16" s="73"/>
    </row>
    <row r="17" spans="1:8" x14ac:dyDescent="0.35">
      <c r="B17" s="92" t="s">
        <v>13</v>
      </c>
      <c r="C17" s="73"/>
      <c r="D17" s="73"/>
      <c r="E17" s="73"/>
      <c r="F17" s="73"/>
      <c r="G17" s="73"/>
    </row>
    <row r="18" spans="1:8" x14ac:dyDescent="0.35">
      <c r="B18" s="92" t="s">
        <v>14</v>
      </c>
      <c r="C18" s="73"/>
      <c r="D18" s="73"/>
      <c r="E18" s="73"/>
      <c r="F18" s="73"/>
      <c r="G18" s="73"/>
    </row>
    <row r="19" spans="1:8" x14ac:dyDescent="0.35">
      <c r="B19" s="97" t="s">
        <v>15</v>
      </c>
      <c r="C19" s="73"/>
      <c r="D19" s="73"/>
      <c r="E19" s="73"/>
      <c r="F19" s="73"/>
      <c r="G19" s="73"/>
    </row>
    <row r="20" spans="1:8" x14ac:dyDescent="0.35">
      <c r="B20" s="92"/>
      <c r="C20" s="73"/>
      <c r="D20" s="73"/>
      <c r="E20" s="73"/>
      <c r="F20" s="73"/>
      <c r="G20" s="73"/>
    </row>
    <row r="21" spans="1:8" x14ac:dyDescent="0.35">
      <c r="A21" s="91" t="s">
        <v>16</v>
      </c>
      <c r="B21" s="92"/>
      <c r="C21" s="73"/>
      <c r="D21" s="73"/>
      <c r="E21" s="73"/>
      <c r="F21" s="73"/>
      <c r="G21" s="73"/>
    </row>
    <row r="22" spans="1:8" x14ac:dyDescent="0.35">
      <c r="A22" s="73"/>
      <c r="B22" s="73" t="s">
        <v>17</v>
      </c>
      <c r="C22" s="73"/>
      <c r="D22" s="73"/>
      <c r="E22" s="73"/>
      <c r="F22" s="73"/>
      <c r="G22" s="73"/>
    </row>
    <row r="23" spans="1:8" x14ac:dyDescent="0.35">
      <c r="A23" s="73"/>
      <c r="B23" s="73"/>
      <c r="C23" s="73"/>
      <c r="D23" s="73"/>
      <c r="E23" s="73"/>
      <c r="F23" s="73"/>
      <c r="G23" s="73"/>
    </row>
    <row r="24" spans="1:8" x14ac:dyDescent="0.35">
      <c r="A24" s="91" t="s">
        <v>18</v>
      </c>
      <c r="B24" s="73"/>
      <c r="C24" s="73"/>
      <c r="D24" s="73"/>
      <c r="E24" s="73"/>
      <c r="F24" s="73"/>
      <c r="G24" s="73"/>
      <c r="H24" s="91"/>
    </row>
    <row r="25" spans="1:8" x14ac:dyDescent="0.35">
      <c r="A25" s="73"/>
      <c r="B25" s="73"/>
      <c r="C25" s="73"/>
      <c r="D25" s="73"/>
      <c r="E25" s="73"/>
      <c r="F25" s="73"/>
      <c r="G25" s="73"/>
    </row>
    <row r="26" spans="1:8" x14ac:dyDescent="0.35">
      <c r="A26" s="73"/>
      <c r="B26" s="73"/>
      <c r="C26" s="73"/>
      <c r="D26" s="73"/>
      <c r="E26" s="73"/>
      <c r="F26" s="73"/>
      <c r="G26" s="73"/>
    </row>
    <row r="29" spans="1:8" x14ac:dyDescent="0.35">
      <c r="A29" s="91" t="s">
        <v>19</v>
      </c>
    </row>
    <row r="31" spans="1:8" ht="41.15" customHeight="1" x14ac:dyDescent="0.35"/>
    <row r="38" spans="1:1" ht="21.65" customHeight="1" x14ac:dyDescent="0.35"/>
    <row r="39" spans="1:1" x14ac:dyDescent="0.35">
      <c r="A39" s="91" t="s">
        <v>20</v>
      </c>
    </row>
    <row r="45" spans="1:1" ht="54.65" customHeight="1" x14ac:dyDescent="0.35"/>
    <row r="46" spans="1:1" x14ac:dyDescent="0.35">
      <c r="A46" s="91" t="s">
        <v>21</v>
      </c>
    </row>
    <row r="57" spans="1:1" x14ac:dyDescent="0.35">
      <c r="A57" s="91" t="s">
        <v>22</v>
      </c>
    </row>
    <row r="64" spans="1:1" x14ac:dyDescent="0.35">
      <c r="A64" s="91" t="s">
        <v>23</v>
      </c>
    </row>
    <row r="73" spans="1:1" x14ac:dyDescent="0.35">
      <c r="A73" s="91" t="s">
        <v>24</v>
      </c>
    </row>
  </sheetData>
  <sheetProtection algorithmName="SHA-512" hashValue="CFIf4JP2zBz4Qf33+V3wVLAGES65ehnLPrtzKMeGnsOSE+/PZfACdR72aDLa4xi0B0NHYxuB9ktM4TlcsnCZug==" saltValue="7pbi9cGSekYAMYWP/PnLGw==" spinCount="100000" sheet="1" objects="1" scenarios="1"/>
  <mergeCells count="1">
    <mergeCell ref="A1:O1"/>
  </mergeCells>
  <phoneticPr fontId="3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D767"/>
  <sheetViews>
    <sheetView zoomScale="70" zoomScaleNormal="70" workbookViewId="0"/>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70" t="s">
        <v>25</v>
      </c>
      <c r="C1" s="170"/>
      <c r="D1" s="170"/>
      <c r="E1" s="170"/>
      <c r="F1" s="170"/>
      <c r="G1" s="170"/>
      <c r="H1" s="170"/>
      <c r="I1" s="170"/>
      <c r="J1" s="170"/>
      <c r="K1" s="170"/>
      <c r="L1" s="170"/>
      <c r="M1" s="170"/>
      <c r="N1" s="170"/>
      <c r="O1" s="170"/>
      <c r="P1" s="170"/>
      <c r="Q1" s="170"/>
    </row>
    <row r="2" spans="1:107" ht="51.75" customHeight="1" x14ac:dyDescent="0.35">
      <c r="B2" s="184" t="s">
        <v>26</v>
      </c>
      <c r="C2" s="185"/>
      <c r="D2" s="185"/>
      <c r="E2" s="185"/>
      <c r="F2" s="185"/>
      <c r="G2" s="185"/>
      <c r="H2" s="185"/>
      <c r="I2" s="185"/>
      <c r="J2" s="185"/>
      <c r="K2" s="185"/>
      <c r="L2" s="185"/>
      <c r="M2" s="185"/>
      <c r="N2" s="185"/>
      <c r="O2" s="185"/>
      <c r="P2" s="185"/>
      <c r="Q2" s="186"/>
    </row>
    <row r="3" spans="1:107" ht="15.75" customHeight="1" thickBot="1" x14ac:dyDescent="0.4">
      <c r="B3" s="187"/>
      <c r="C3" s="188"/>
      <c r="D3" s="188"/>
      <c r="E3" s="188"/>
      <c r="F3" s="188"/>
      <c r="G3" s="188"/>
      <c r="H3" s="188"/>
      <c r="I3" s="188"/>
      <c r="J3" s="188"/>
      <c r="K3" s="188"/>
      <c r="L3" s="188"/>
      <c r="M3" s="188"/>
      <c r="N3" s="188"/>
      <c r="O3" s="188"/>
      <c r="P3" s="188"/>
      <c r="Q3" s="189"/>
    </row>
    <row r="4" spans="1:107" ht="39" customHeight="1" thickBot="1" x14ac:dyDescent="0.4">
      <c r="A4" s="2"/>
      <c r="B4" s="3" t="s">
        <v>27</v>
      </c>
      <c r="C4" s="3" t="s">
        <v>28</v>
      </c>
      <c r="D4" s="3" t="s">
        <v>29</v>
      </c>
      <c r="E4" s="98" t="s">
        <v>30</v>
      </c>
      <c r="F4" s="54" t="s">
        <v>31</v>
      </c>
      <c r="G4" s="177" t="s">
        <v>32</v>
      </c>
      <c r="H4" s="178"/>
      <c r="I4" s="178"/>
      <c r="J4" s="178"/>
      <c r="K4" s="178"/>
      <c r="L4" s="178"/>
      <c r="M4" s="178"/>
      <c r="N4" s="178"/>
      <c r="O4" s="179"/>
      <c r="P4" s="180" t="s">
        <v>33</v>
      </c>
      <c r="Q4" s="181"/>
      <c r="R4" s="2"/>
      <c r="S4" s="2" t="s">
        <v>34</v>
      </c>
      <c r="T4" s="168" t="s">
        <v>35</v>
      </c>
      <c r="U4" s="168"/>
      <c r="V4" s="168"/>
      <c r="W4" s="168"/>
      <c r="X4" s="168"/>
      <c r="Y4" s="168"/>
      <c r="Z4" s="168"/>
      <c r="AA4" s="168"/>
      <c r="AB4" s="168"/>
      <c r="AC4" s="168" t="s">
        <v>36</v>
      </c>
      <c r="AD4" s="168"/>
      <c r="AE4" s="168"/>
      <c r="AF4" s="168"/>
      <c r="AG4" s="168"/>
      <c r="AH4" s="168"/>
      <c r="AI4" s="168"/>
      <c r="AJ4" s="168"/>
      <c r="AK4" s="168"/>
      <c r="AL4" s="168" t="s">
        <v>37</v>
      </c>
      <c r="AM4" s="168"/>
      <c r="AN4" s="168"/>
      <c r="AO4" s="168"/>
      <c r="AP4" s="168"/>
      <c r="AQ4" s="168"/>
      <c r="AR4" s="168"/>
      <c r="AS4" s="168"/>
      <c r="AT4" s="168"/>
      <c r="AU4" s="168" t="s">
        <v>38</v>
      </c>
      <c r="AV4" s="168"/>
      <c r="AW4" s="168"/>
      <c r="AX4" s="168"/>
      <c r="AY4" s="168"/>
      <c r="AZ4" s="168"/>
      <c r="BA4" s="168"/>
      <c r="BB4" s="168"/>
      <c r="BC4" s="168"/>
      <c r="BD4" s="168" t="s">
        <v>39</v>
      </c>
      <c r="BE4" s="168"/>
      <c r="BF4" s="168"/>
      <c r="BG4" s="168"/>
      <c r="BH4" s="168" t="s">
        <v>40</v>
      </c>
      <c r="BI4" s="168"/>
      <c r="BJ4" s="168"/>
      <c r="BK4" s="168"/>
      <c r="BL4" s="168" t="s">
        <v>41</v>
      </c>
      <c r="BM4" s="168"/>
      <c r="BN4" s="168" t="s">
        <v>42</v>
      </c>
      <c r="BO4" s="168"/>
      <c r="BP4" s="168"/>
      <c r="BQ4" s="168"/>
      <c r="BR4" s="168"/>
      <c r="BS4" s="168"/>
      <c r="BT4" s="168"/>
      <c r="BU4" s="168"/>
      <c r="BV4" s="168"/>
      <c r="BW4" s="168" t="s">
        <v>43</v>
      </c>
      <c r="BX4" s="168"/>
      <c r="BY4" s="168"/>
      <c r="BZ4" s="168"/>
      <c r="CA4" s="168"/>
      <c r="CB4" s="168"/>
      <c r="CC4" s="168"/>
      <c r="CD4" s="168"/>
      <c r="CE4" s="168"/>
      <c r="CF4" s="168" t="s">
        <v>44</v>
      </c>
      <c r="CG4" s="168"/>
      <c r="CH4" s="168"/>
      <c r="CI4" s="168"/>
      <c r="CJ4" s="168"/>
      <c r="CK4" s="168"/>
      <c r="CL4" s="168"/>
      <c r="CM4" s="168"/>
      <c r="CN4" s="168"/>
      <c r="CO4" s="169" t="s">
        <v>45</v>
      </c>
      <c r="CP4" s="169"/>
      <c r="CQ4" s="169"/>
      <c r="CR4" s="169"/>
      <c r="CS4" s="169"/>
      <c r="CT4" s="169"/>
      <c r="CU4" s="169"/>
      <c r="CV4" s="169"/>
      <c r="CW4" s="169"/>
      <c r="CX4" s="169"/>
      <c r="CY4" s="169"/>
      <c r="CZ4" s="169"/>
      <c r="DA4" s="169"/>
      <c r="DB4" s="169"/>
      <c r="DC4" s="169"/>
    </row>
    <row r="5" spans="1:107" s="44" customFormat="1" ht="32.15" customHeight="1" x14ac:dyDescent="0.35">
      <c r="A5" s="4"/>
      <c r="B5" s="151">
        <v>1</v>
      </c>
      <c r="C5" s="166" t="s">
        <v>46</v>
      </c>
      <c r="D5" s="157" t="str">
        <f>IF(S6=1,"Select an acro type",IF(SUM(T6:AB6)&gt;0,"Code(s) mismatch with acro type",IF(BL6="no","Position 2 must be a from different variation",IF(SUM(CF6:CN6)&gt;0,"Missing minimal component(s)",IF(BM6="no","These bonuses can't be declared together","valid acro")))))</f>
        <v>Select an acro type</v>
      </c>
      <c r="E5" s="157" t="str">
        <f>IF(D5="valid acro",DC6,"")</f>
        <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52"/>
      <c r="C6" s="167"/>
      <c r="D6" s="158"/>
      <c r="E6" s="158"/>
      <c r="F6" s="57" t="s">
        <v>77</v>
      </c>
      <c r="G6" s="45"/>
      <c r="H6" s="46"/>
      <c r="I6" s="46"/>
      <c r="J6" s="46"/>
      <c r="K6" s="46"/>
      <c r="L6" s="46"/>
      <c r="M6" s="46"/>
      <c r="N6" s="46"/>
      <c r="O6" s="47"/>
      <c r="P6" s="160" t="str">
        <f>IF(D5="valid acro",CONCATENATE(CO6,"-",G6,IF(H6="","",CONCATENATE("-",H6)),IF(I6="","",CONCATENATE("-",I6)),CONCATENATE("-",J6),IF(K6="","",CONCATENATE("/",K6)),IF(L6="","",CONCATENATE("-",L6)),IF(M6="","",CONCATENATE("-",M6)),IF(N6="","",CONCATENATE("-",N6)),IF(O6="","",CONCATENATE("/",O6))),"")</f>
        <v/>
      </c>
      <c r="Q6" s="161"/>
      <c r="R6" s="2"/>
      <c r="S6" s="48">
        <f>IF(OR(ISBLANK(C5),C5="SELECT TYPE"),1,IF(OR(C5="acro-a",C5="acro-b",C5="acro-c",C5="acro-p"),0))</f>
        <v>1</v>
      </c>
      <c r="T6" s="48" cm="1">
        <f t="array" aca="1" ref="T6" ca="1">IFERROR(_xlfn.XLOOKUP(G6,INDIRECT(AC6),INDIRECT(AC6)),1)</f>
        <v>1</v>
      </c>
      <c r="U6" s="48" cm="1">
        <f t="array" aca="1" ref="U6" ca="1">IFERROR(_xlfn.XLOOKUP(H6,INDIRECT(AD6),INDIRECT(AD6)),1)</f>
        <v>1</v>
      </c>
      <c r="V6" s="48" cm="1">
        <f t="array" aca="1" ref="V6" ca="1">IFERROR(_xlfn.XLOOKUP(I6,INDIRECT(AE6),INDIRECT(AE6)),1)</f>
        <v>1</v>
      </c>
      <c r="W6" s="48" cm="1">
        <f t="array" aca="1" ref="W6" ca="1">IFERROR(_xlfn.XLOOKUP(J6,INDIRECT(AF6),INDIRECT(AF6)),1)</f>
        <v>1</v>
      </c>
      <c r="X6" s="48" cm="1">
        <f t="array" aca="1" ref="X6" ca="1">IFERROR(_xlfn.XLOOKUP(K6,INDIRECT(AG6),INDIRECT(AG6)),1)</f>
        <v>1</v>
      </c>
      <c r="Y6" s="48" cm="1">
        <f t="array" aca="1" ref="Y6" ca="1">IFERROR(_xlfn.XLOOKUP(L6,INDIRECT(AH6),INDIRECT(AH6)),1)</f>
        <v>1</v>
      </c>
      <c r="Z6" s="48" cm="1">
        <f t="array" aca="1" ref="Z6" ca="1">IFERROR(_xlfn.XLOOKUP(M6,INDIRECT(AI6),INDIRECT(AI6)),1)</f>
        <v>1</v>
      </c>
      <c r="AA6" s="48" cm="1">
        <f t="array" aca="1" ref="AA6" ca="1">IFERROR(_xlfn.XLOOKUP(N6,INDIRECT(AJ6),INDIRECT(AJ6)),1)</f>
        <v>1</v>
      </c>
      <c r="AB6" s="48" cm="1">
        <f t="array" aca="1" ref="AB6" ca="1">IFERROR(_xlfn.XLOOKUP(O6,INDIRECT(AK6),INDIRECT(AK6)),1)</f>
        <v>1</v>
      </c>
      <c r="AC6" s="48" t="b">
        <f>IF($C5="Acro-A","Cons_A",IF($C5="Acro-B","Cons_B",IF($C5="Acro-C","Cons_C",IF($C5="Acro-P","Cons_P"))))</f>
        <v>0</v>
      </c>
      <c r="AD6" s="48" t="b">
        <f>IF($C5="Acro-A","Conn_A",IF($C5="Acro-B","Conn_B",IF($C5="Acro-C","Conn_C",IF($C5="Acro-P","Conn_P"))))</f>
        <v>0</v>
      </c>
      <c r="AE6" s="48" t="b">
        <f>IF($C5="Acro-A","Dir_A",IF($C5="Acro-B","Dir_B",IF($C5="Acro-C","Dir_C",IF($C5="Acro-P","Dir_P"))))</f>
        <v>0</v>
      </c>
      <c r="AF6" s="48" t="b">
        <f>IF($C5="Acro-A","Pos1_A",IF($C5="Acro-B","Pos1_B",IF($C5="Acro-C","Pos1_C",IF($C5="Acro-P","Pos1_P"))))</f>
        <v>0</v>
      </c>
      <c r="AG6" s="48" t="b">
        <f>IF($C5="Acro-A","Pos2_A",IF($C5="Acro-B","Pos2_B",IF($C5="Acro-C","Pos2_C",IF($C5="Acro-P","Pos2_P"))))</f>
        <v>0</v>
      </c>
      <c r="AH6" s="48" t="b">
        <f>IF($C5="Acro-A","RotB_A",IF($C5="Acro-B","RotB_B",IF($C5="Acro-C","RotB_C",IF($C5="Acro-P","RotB_P"))))</f>
        <v>0</v>
      </c>
      <c r="AI6" s="48" t="b">
        <f>IF($C5="Acro-A","Rot_A",IF($C5="Acro-B","Rot_B",IF($C5="Acro-C","Rot_C",IF($C5="Acro-P","Rot_P"))))</f>
        <v>0</v>
      </c>
      <c r="AJ6" s="48" t="b">
        <f>IF($C5="Acro-A","Bon1_A",IF($C5="Acro-B","Bon1_B",IF($C5="Acro-C","Bon1_C",IF($C5="Acro-P","Bon1_P"))))</f>
        <v>0</v>
      </c>
      <c r="AK6" s="48" t="b">
        <f>IF($C5="Acro-A","Bon1_A",IF($C5="Acro-B","Bon1_B",IF($C5="Acro-C","Bon1_C",IF($C5="Acro-P","Bon1_P"))))</f>
        <v>0</v>
      </c>
      <c r="AL6" s="48" t="b">
        <f>IF($C5="Acro-A","ConsNot_A",IF($C5="Acro-B","ConsNot_B",IF($C5="Acro-C","ConsNot_C",IF($C5="Acro-P","ConsNot_P"))))</f>
        <v>0</v>
      </c>
      <c r="AM6" s="48" t="b">
        <f>IF($C5="Acro-A","ConnNot_A",IF($C5="Acro-B","ConnNot_B",IF($C5="Acro-C","ConnNot_C",IF($C5="Acro-P","ConnNot_P"))))</f>
        <v>0</v>
      </c>
      <c r="AN6" s="48" t="b">
        <f>IF($C5="Acro-A","DirNot_A",IF($C5="Acro-B","DirNot_B",IF($C5="Acro-C","DirNot_C",IF($C5="Acro-P","DirNot_P"))))</f>
        <v>0</v>
      </c>
      <c r="AO6" s="48" t="b">
        <f>IF($C5="Acro-A","Pos1Not_A",IF($C5="Acro-B","Pos1Not_B",IF($C5="Acro-C","Pos1Not_C",IF($C5="Acro-P","Pos1Not_P"))))</f>
        <v>0</v>
      </c>
      <c r="AP6" s="48" t="b">
        <f>IF($C5="Acro-A","Pos2Not_A",IF($C5="Acro-B","Pos2Not_B",IF($C5="Acro-C","Pos2Not_C",IF($C5="Acro-P","Pos2Not_P"))))</f>
        <v>0</v>
      </c>
      <c r="AQ6" s="48" t="b">
        <f>IF($C5="Acro-A","RotBNot_A",IF($C5="Acro-B","RotBNot_B",IF($C5="Acro-C","RotBNot_C",IF($C5="Acro-P","RotBNot_P"))))</f>
        <v>0</v>
      </c>
      <c r="AR6" s="48" t="b">
        <f>IF($C5="Acro-A","RotNot_A",IF($C5="Acro-B","RotNot_B",IF($C5="Acro-C","RotNot_C",IF($C5="Acro-P","RotNot_P"))))</f>
        <v>0</v>
      </c>
      <c r="AS6" s="48" t="b">
        <f>IF($C5="Acro-A","Bon1Not_A",IF($C5="Acro-B","Bon1Not_B",IF($C5="Acro-C","Bon1Not_C",IF($C5="Acro-P","Bon1Not_P"))))</f>
        <v>0</v>
      </c>
      <c r="AT6" s="48" t="b">
        <f>IF($C5="Acro-A","Bon1Not_A",IF($C5="Acro-B","Bon1Not_B",IF($C5="Acro-C","Bon1Not_C",IF($C5="Acro-P","Bon1Not_P"))))</f>
        <v>0</v>
      </c>
      <c r="AU6" s="48" t="b">
        <f>IF($C5="Acro-A","ConsDD_A",IF($C5="Acro-B","ConsDD_B",IF($C5="Acro-C","ConsDD_C",IF($C5="Acro-P","ConsDD_P"))))</f>
        <v>0</v>
      </c>
      <c r="AV6" s="48" t="b">
        <f>IF($C5="Acro-A","ConnDD_A",IF($C5="Acro-B","ConnDD_B",IF($C5="Acro-C","ConnDD_C",IF($C5="Acro-P","ConnDD_P"))))</f>
        <v>0</v>
      </c>
      <c r="AW6" s="48" t="b">
        <f>IF($C5="Acro-A","DirDD_A",IF($C5="Acro-B","DirDD_B",IF($C5="Acro-C","DirDD_C",IF($C5="Acro-P","DirDD_P"))))</f>
        <v>0</v>
      </c>
      <c r="AX6" s="48" t="b">
        <f>IF($C5="Acro-A","Pos1DD_A",IF($C5="Acro-B","Pos1DD_B",IF($C5="Acro-C","Pos1DD_C",IF($C5="Acro-P","Pos1DD_P"))))</f>
        <v>0</v>
      </c>
      <c r="AY6" s="48" t="b">
        <f>IF($C5="Acro-A","Pos2DD_A",IF($C5="Acro-B","Pos2DD_B",IF($C5="Acro-C","Pos2DD_C",IF($C5="Acro-P","Pos2DD_P"))))</f>
        <v>0</v>
      </c>
      <c r="AZ6" s="48" t="b">
        <f>IF($C5="Acro-A","RotBDD_A",IF($C5="Acro-B","RotBDD_B",IF($C5="Acro-C","RotBDD_C",IF($C5="Acro-P","RotBDD_P"))))</f>
        <v>0</v>
      </c>
      <c r="BA6" s="48" t="b">
        <f>IF($C5="Acro-A","RotDD_A",IF($C5="Acro-B","RotDD_B",IF($C5="Acro-C","RotDD_C",IF($C5="Acro-P","RotDD_P"))))</f>
        <v>0</v>
      </c>
      <c r="BB6" s="48" t="b">
        <f>IF($C5="Acro-A","Bon1DD_A",IF($C5="Acro-B","Bon1DD_B",IF($C5="Acro-C","Bon1DD_C",IF($C5="Acro-P","Bon1DD_P"))))</f>
        <v>0</v>
      </c>
      <c r="BC6" s="48" t="b">
        <f>IF($C5="Acro-A","Bon1DD_A",IF($C5="Acro-B","Bon1DD_B",IF($C5="Acro-C","Bon1DD_C",IF($C5="Acro-P","Bon1DD_P"))))</f>
        <v>0</v>
      </c>
      <c r="BD6" s="48" t="b">
        <f>IF($C5="Acro-A","Pos1Var_A",IF($C5="Acro-B","Pos1Var_B",IF($C5="Acro-C","Pos1Var_C",IF($C5="Acro-P","Pos1Var_P"))))</f>
        <v>0</v>
      </c>
      <c r="BE6" s="48" t="b">
        <f>IF($C5="Acro-A","Pos2Var_A",IF($C5="Acro-B","Pos2Var_B",IF($C5="Acro-C","Pos2Var_C",IF($C5="Acro-P","Pos2Var_P"))))</f>
        <v>0</v>
      </c>
      <c r="BF6" s="48" t="b">
        <f>IF($C5="Acro-A","Bon1Var_A",IF($C5="Acro-B","Bon1Var_B",IF($C5="Acro-C","Bon1Var_C",IF($C5="Acro-P","Bon1Var_P"))))</f>
        <v>0</v>
      </c>
      <c r="BG6" s="48" t="b">
        <f>IF($C5="Acro-A","Bon1Var_A",IF($C5="Acro-B","Bon1Var_B",IF($C5="Acro-C","Bon1Var_C",IF($C5="Acro-P","Bon1Var_P"))))</f>
        <v>0</v>
      </c>
      <c r="BH6" s="48" cm="1">
        <f t="array" aca="1" ref="BH6" ca="1">IFERROR(INDEX(INDIRECT(BD6),MATCH(TRUE,EXACT(J6,INDIRECT(AF6)),0)),0)</f>
        <v>0</v>
      </c>
      <c r="BI6" s="48" cm="1">
        <f t="array" aca="1" ref="BI6" ca="1">IFERROR(INDEX(INDIRECT(BE6),MATCH(TRUE,EXACT(K6,INDIRECT(AG6)),0)),0)</f>
        <v>0</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
      </c>
      <c r="BO6" s="48" t="str">
        <f>IFERROR(IF(_xlfn.XLOOKUP(AD6,Requirements!$B:$B,Requirements!$C:$C)=0,"no","ok"),"")</f>
        <v/>
      </c>
      <c r="BP6" s="48" t="str">
        <f>IFERROR(IF(_xlfn.XLOOKUP(AE6,Requirements!$B:$B,Requirements!$C:$C)=0,"no","ok"),"")</f>
        <v/>
      </c>
      <c r="BQ6" s="48" t="str">
        <f>IFERROR(IF(_xlfn.XLOOKUP(AF6,Requirements!$B:$B,Requirements!$C:$C)=0,"no","ok"),"")</f>
        <v/>
      </c>
      <c r="BR6" s="48" t="str">
        <f>IFERROR(IF(_xlfn.XLOOKUP(AG6,Requirements!$B:$B,Requirements!$C:$C)=0,"no","ok"),"")</f>
        <v/>
      </c>
      <c r="BS6" s="48" t="str">
        <f>IFERROR(IF(_xlfn.XLOOKUP(AH6,Requirements!$B:$B,Requirements!$C:$C)=0,"no","ok"),"")</f>
        <v/>
      </c>
      <c r="BT6" s="48" t="str">
        <f>IFERROR(IF(_xlfn.XLOOKUP(AI6,Requirements!$B:$B,Requirements!$C:$C)=0,"no","ok"),"")</f>
        <v/>
      </c>
      <c r="BU6" s="48" t="str">
        <f>IFERROR(IF(_xlfn.XLOOKUP(AJ6,Requirements!$B:$B,Requirements!$C:$C)=0,"no","ok"),"")</f>
        <v/>
      </c>
      <c r="BV6" s="48" t="str">
        <f>IFERROR(IF(_xlfn.XLOOKUP(AK6,Requirements!$B:$B,Requirements!$C:$C)=0,"no","ok"),"")</f>
        <v/>
      </c>
      <c r="BW6" s="48" t="str">
        <f>IFERROR(IF(_xlfn.XLOOKUP(AC6,Requirements!$B:$B,Requirements!$D:$D)=0,"no","ok"),"")</f>
        <v/>
      </c>
      <c r="BX6" s="48" t="str">
        <f>IFERROR(IF(_xlfn.XLOOKUP(AD6,Requirements!$B:$B,Requirements!$D:$D)=0,"no","ok"),"")</f>
        <v/>
      </c>
      <c r="BY6" s="48" t="str">
        <f>IFERROR(IF(_xlfn.XLOOKUP(AE6,Requirements!$B:$B,Requirements!$D:$D)=0,"no","ok"),"")</f>
        <v/>
      </c>
      <c r="BZ6" s="48" t="str">
        <f>IFERROR(IF(_xlfn.XLOOKUP(AF6,Requirements!$B:$B,Requirements!$D:$D)=0,"no","ok"),"")</f>
        <v/>
      </c>
      <c r="CA6" s="48" t="str">
        <f>IFERROR(IF(_xlfn.XLOOKUP(AG6,Requirements!$B:$B,Requirements!$D:$D)=0,"no","ok"),"")</f>
        <v/>
      </c>
      <c r="CB6" s="48" t="str">
        <f>IFERROR(IF(_xlfn.XLOOKUP(AH6,Requirements!$B:$B,Requirements!$D:$D)=0,"no","ok"),"")</f>
        <v/>
      </c>
      <c r="CC6" s="48" t="str">
        <f>IFERROR(IF(_xlfn.XLOOKUP(AI6,Requirements!$B:$B,Requirements!$D:$D)=0,"no","ok"),"")</f>
        <v/>
      </c>
      <c r="CD6" s="48" t="str">
        <f>IFERROR(IF(_xlfn.XLOOKUP(AJ6,Requirements!$B:$B,Requirements!$D:$D)=0,"no","ok"),"")</f>
        <v/>
      </c>
      <c r="CE6" s="48" t="str">
        <f>IFERROR(IF(_xlfn.XLOOKUP(AK6,Requirements!$B:$B,Requirements!$D:$D)=0,"no","ok"),"")</f>
        <v/>
      </c>
      <c r="CF6" s="48">
        <f t="shared" ref="CF6:CN6" si="0">IF(AND(BW6="ok",ISBLANK(G6)),1,0)</f>
        <v>0</v>
      </c>
      <c r="CG6" s="48">
        <f t="shared" si="0"/>
        <v>0</v>
      </c>
      <c r="CH6" s="48">
        <f t="shared" si="0"/>
        <v>0</v>
      </c>
      <c r="CI6" s="48">
        <f t="shared" si="0"/>
        <v>0</v>
      </c>
      <c r="CJ6" s="48">
        <f t="shared" si="0"/>
        <v>0</v>
      </c>
      <c r="CK6" s="48">
        <f t="shared" si="0"/>
        <v>0</v>
      </c>
      <c r="CL6" s="48">
        <f t="shared" si="0"/>
        <v>0</v>
      </c>
      <c r="CM6" s="48">
        <f t="shared" si="0"/>
        <v>0</v>
      </c>
      <c r="CN6" s="48">
        <f t="shared" si="0"/>
        <v>0</v>
      </c>
      <c r="CO6" s="48" t="str">
        <f>IF(NOT(C5="SELECT TYPE"),RIGHT(C5,1),"")</f>
        <v/>
      </c>
      <c r="CP6" s="48" t="str">
        <f ca="1">IF(BH6=0,"",CONCATENATE(CO6,"&amp;",BH6))</f>
        <v/>
      </c>
      <c r="CQ6" s="48" t="str">
        <f ca="1">IF(BI6=0,"",CONCATENATE(CO6,"&amp;",BI6))</f>
        <v/>
      </c>
      <c r="CR6" s="48" t="str">
        <f ca="1">IF(LEN(CP6)=0,"",COUNTIF($CP$6:$CQ$50,CP6))</f>
        <v/>
      </c>
      <c r="CS6" s="48" t="str">
        <f ca="1">IF(LEN(CQ6)=0,"",COUNTIF($CP$6:$CQ$50,CQ6))</f>
        <v/>
      </c>
      <c r="CT6" s="48" t="str">
        <f ca="1">IF(T6&lt;=1,"",CONCATENATE(CO6,"&amp;",T6))</f>
        <v/>
      </c>
      <c r="CU6" s="48" t="str">
        <f ca="1">IF(LEN(CT6)=0,"",COUNTIF($CT$6:$CT$50,CT6))</f>
        <v/>
      </c>
      <c r="CV6" s="48" t="str">
        <f ca="1">IF(U6&lt;=1,"",CONCATENATE(CO6,"&amp;",U6))</f>
        <v/>
      </c>
      <c r="CW6" s="48" t="str">
        <f ca="1">IF(LEN(CV6)=0,"",COUNTIF($CV$6:$CV$50,CV6))</f>
        <v/>
      </c>
      <c r="CX6" s="48">
        <f ca="1">IF(LEN(CR6)=0,0,IF(CR6&gt;1,1,0))</f>
        <v>0</v>
      </c>
      <c r="CY6" s="48">
        <f ca="1">IF(LEN(CS6)=0,0,IF(CS6&gt;1,1,0))</f>
        <v>0</v>
      </c>
      <c r="CZ6" s="48">
        <f ca="1">IF(LEN(CU6)=0,0,IF(CU6&gt;1,1,0))</f>
        <v>0</v>
      </c>
      <c r="DA6" s="48">
        <f ca="1">IF(LEN(CW6)=0,0,IF(CW6&gt;1,1,0))</f>
        <v>0</v>
      </c>
      <c r="DB6" s="48" t="b">
        <f>IF(CO6="A",IF(OR(CX6&gt;0,CY6&gt;0),1,0),IF(CO6="B",IF(OR(CZ6&gt;0,DA6&gt;0),1,0),IF(CO6="C",IF(CZ6&gt;0,1,0),IF(CO6="P",IF(OR(CX6&gt;0,CY6&gt;0,CZ6&gt;0,DA6&gt;0),1,0)))))</f>
        <v>0</v>
      </c>
      <c r="DC6" s="48" t="str">
        <f>IF(DB6&gt;0,"Warning: this acro is the 'same' as another one in the same group","distinct acro")</f>
        <v>Warning: this acro is the 'same' as another one in the same group</v>
      </c>
    </row>
    <row r="7" spans="1:107" ht="15.5" x14ac:dyDescent="0.35">
      <c r="A7" s="2"/>
      <c r="B7" s="152"/>
      <c r="C7" s="167"/>
      <c r="D7" s="158"/>
      <c r="E7" s="158"/>
      <c r="F7" s="57" t="s">
        <v>78</v>
      </c>
      <c r="G7" s="117" t="str" cm="1">
        <f t="array" aca="1" ref="G7" ca="1">IF(OR(ISBLANK(G6),G6="N/A"),"",IFERROR(INDEX(INDIRECT(AU6), MATCH(TRUE, EXACT(G6, INDIRECT(AC6)), 0)),0))</f>
        <v/>
      </c>
      <c r="H7" s="118" t="str" cm="1">
        <f t="array" aca="1" ref="H7" ca="1">IF(OR(ISBLANK(H6),H6="N/A"),"",IFERROR(INDEX(INDIRECT(AV6), MATCH(TRUE, EXACT(H6, INDIRECT(AD6)), 0)),0))</f>
        <v/>
      </c>
      <c r="I7" s="118" t="str" cm="1">
        <f t="array" aca="1" ref="I7" ca="1">IF(OR(ISBLANK(I6),I6="N/A"),"",IFERROR(INDEX(INDIRECT(AW6), MATCH(TRUE, EXACT(I6, INDIRECT(AE6)), 0)),0))</f>
        <v/>
      </c>
      <c r="J7" s="118" t="str" cm="1">
        <f t="array" aca="1" ref="J7" ca="1">IF(OR(ISBLANK(J6),J6="N/A"),"",IFERROR(INDEX(INDIRECT(AX6), MATCH(TRUE, EXACT(J6, INDIRECT(AF6)), 0)),0))</f>
        <v/>
      </c>
      <c r="K7" s="118" t="str" cm="1">
        <f t="array" aca="1" ref="K7" ca="1">IF(OR(ISBLANK(K6),K6="N/A"),"",IFERROR(INDEX(INDIRECT(AY6), MATCH(TRUE, EXACT(K6, INDIRECT(AG6)), 0)),0))</f>
        <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62" t="str">
        <f>IF(D5="valid acro",SUM(G7:O7),IF(D5="select an acro type","select type first","correct error(s)"))</f>
        <v>select type first</v>
      </c>
      <c r="Q7" s="164" t="str">
        <f>IF(D5="valid acro",P7+0.5,IF(D5="select an acro type","select type first","correct error(s)"))</f>
        <v>select type first</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x14ac:dyDescent="0.35">
      <c r="A8" s="2"/>
      <c r="B8" s="152"/>
      <c r="C8" s="167"/>
      <c r="D8" s="158"/>
      <c r="E8" s="158"/>
      <c r="F8" s="58" t="s">
        <v>79</v>
      </c>
      <c r="G8" s="120" t="str" cm="1">
        <f t="array" aca="1" ref="G8" ca="1">IF(OR(ISBLANK(G6),G6="N/A"),"",IFERROR(INDEX(INDIRECT(AL6), MATCH(TRUE, EXACT(G6, INDIRECT(AC6)), 0)),""))</f>
        <v/>
      </c>
      <c r="H8" s="121" t="str" cm="1">
        <f t="array" aca="1" ref="H8" ca="1">IF(OR(ISBLANK(H6),H6="N/A"),"",IFERROR(INDEX(INDIRECT(AM6), MATCH(TRUE, EXACT(H6, INDIRECT(AD6)), 0)),""))</f>
        <v/>
      </c>
      <c r="I8" s="121" t="str" cm="1">
        <f t="array" aca="1" ref="I8" ca="1">IF(OR(ISBLANK(I6),I6="N/A"),"",IFERROR(INDEX(INDIRECT(AN6), MATCH(TRUE, EXACT(I6, INDIRECT(AE6)), 0)),""))</f>
        <v/>
      </c>
      <c r="J8" s="121" t="str" cm="1">
        <f t="array" aca="1" ref="J8" ca="1">IF(OR(ISBLANK(J6),J6="N/A"),"",IFERROR(INDEX(INDIRECT(AO6), MATCH(TRUE, EXACT(J6, INDIRECT(AF6)), 0)),""))</f>
        <v/>
      </c>
      <c r="K8" s="121" t="str" cm="1">
        <f t="array" aca="1" ref="K8" ca="1">IF(OR(ISBLANK(K6),K6="N/A"),"",IFERROR(INDEX(INDIRECT(AP6), MATCH(TRUE, EXACT(K6, INDIRECT(AG6)), 0)),""))</f>
        <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63"/>
      <c r="Q8" s="165"/>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x14ac:dyDescent="0.35">
      <c r="B9" s="151">
        <v>2</v>
      </c>
      <c r="C9" s="154" t="s">
        <v>46</v>
      </c>
      <c r="D9" s="157" t="str">
        <f>IF(S10=1,"Select an acro type",IF(SUM(T10:AB10)&gt;0,"Code(s) mismatch with acro type",IF(BL10="no","Position 2 must be a from different variation",IF(SUM(CF10:CN10)&gt;0,"Missing minimal component(s)",IF(BM10="no","These bonuses can't be declared together","valid acro")))))</f>
        <v>Select an acro type</v>
      </c>
      <c r="E9" s="157" t="str">
        <f>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15.75" customHeight="1" x14ac:dyDescent="0.35">
      <c r="B10" s="152"/>
      <c r="C10" s="155"/>
      <c r="D10" s="158"/>
      <c r="E10" s="158"/>
      <c r="F10" s="57" t="s">
        <v>77</v>
      </c>
      <c r="G10" s="45"/>
      <c r="H10" s="46"/>
      <c r="I10" s="46"/>
      <c r="J10" s="46"/>
      <c r="K10" s="46"/>
      <c r="L10" s="46"/>
      <c r="M10" s="46"/>
      <c r="N10" s="46"/>
      <c r="O10" s="47"/>
      <c r="P10" s="160" t="str">
        <f>IF(D9="valid acro",CONCATENATE(CO10,"-",G10,IF(H10="","",CONCATENATE("-",H10)),IF(I10="","",CONCATENATE("-",I10)),CONCATENATE("-",J10),IF(K10="","",CONCATENATE("/",K10)),IF(L10="","",CONCATENATE("-",L10)),IF(M10="","",CONCATENATE("-",M10)),IF(N10="","",CONCATENATE("-",N10)),IF(O10="","",CONCATENATE("/",O10))),"")</f>
        <v/>
      </c>
      <c r="Q10" s="161"/>
      <c r="S10" s="48">
        <f>IF(OR(ISBLANK(C9),C9="SELECT TYPE"),1,IF(OR(C9="acro-a",C9="acro-b",C9="acro-c",C9="acro-p"),0))</f>
        <v>1</v>
      </c>
      <c r="T10" s="48" cm="1">
        <f t="array" aca="1" ref="T10" ca="1">IFERROR(_xlfn.XLOOKUP(G10,INDIRECT(AC10),INDIRECT(AC10)),1)</f>
        <v>1</v>
      </c>
      <c r="U10" s="48" cm="1">
        <f t="array" aca="1" ref="U10" ca="1">IFERROR(_xlfn.XLOOKUP(H10,INDIRECT(AD10),INDIRECT(AD10)),1)</f>
        <v>1</v>
      </c>
      <c r="V10" s="48" cm="1">
        <f t="array" aca="1" ref="V10" ca="1">IFERROR(_xlfn.XLOOKUP(I10,INDIRECT(AE10),INDIRECT(AE10)),1)</f>
        <v>1</v>
      </c>
      <c r="W10" s="48" cm="1">
        <f t="array" aca="1" ref="W10" ca="1">IFERROR(_xlfn.XLOOKUP(J10,INDIRECT(AF10),INDIRECT(AF10)),1)</f>
        <v>1</v>
      </c>
      <c r="X10" s="48" cm="1">
        <f t="array" aca="1" ref="X10" ca="1">IFERROR(_xlfn.XLOOKUP(K10,INDIRECT(AG10),INDIRECT(AG10)),1)</f>
        <v>1</v>
      </c>
      <c r="Y10" s="48" cm="1">
        <f t="array" aca="1" ref="Y10" ca="1">IFERROR(_xlfn.XLOOKUP(L10,INDIRECT(AH10),INDIRECT(AH10)),1)</f>
        <v>1</v>
      </c>
      <c r="Z10" s="48" cm="1">
        <f t="array" aca="1" ref="Z10" ca="1">IFERROR(_xlfn.XLOOKUP(M10,INDIRECT(AI10),INDIRECT(AI10)),1)</f>
        <v>1</v>
      </c>
      <c r="AA10" s="48" cm="1">
        <f t="array" aca="1" ref="AA10" ca="1">IFERROR(_xlfn.XLOOKUP(N10,INDIRECT(AJ10),INDIRECT(AJ10)),1)</f>
        <v>1</v>
      </c>
      <c r="AB10" s="48" cm="1">
        <f t="array" aca="1" ref="AB10" ca="1">IFERROR(_xlfn.XLOOKUP(O10,INDIRECT(AK10),INDIRECT(AK10)),1)</f>
        <v>1</v>
      </c>
      <c r="AC10" s="48" t="b">
        <f>IF($C9="Acro-A","Cons_A",IF($C9="Acro-B","Cons_B",IF($C9="Acro-C","Cons_C",IF($C9="Acro-P","Cons_P"))))</f>
        <v>0</v>
      </c>
      <c r="AD10" s="48" t="b">
        <f>IF($C9="Acro-A","Conn_A",IF($C9="Acro-B","Conn_B",IF($C9="Acro-C","Conn_C",IF($C9="Acro-P","Conn_P"))))</f>
        <v>0</v>
      </c>
      <c r="AE10" s="48" t="b">
        <f>IF($C9="Acro-A","Dir_A",IF($C9="Acro-B","Dir_B",IF($C9="Acro-C","Dir_C",IF($C9="Acro-P","Dir_P"))))</f>
        <v>0</v>
      </c>
      <c r="AF10" s="48" t="b">
        <f>IF($C9="Acro-A","Pos1_A",IF($C9="Acro-B","Pos1_B",IF($C9="Acro-C","Pos1_C",IF($C9="Acro-P","Pos1_P"))))</f>
        <v>0</v>
      </c>
      <c r="AG10" s="48" t="b">
        <f>IF($C9="Acro-A","Pos2_A",IF($C9="Acro-B","Pos2_B",IF($C9="Acro-C","Pos2_C",IF($C9="Acro-P","Pos2_P"))))</f>
        <v>0</v>
      </c>
      <c r="AH10" s="48" t="b">
        <f>IF($C9="Acro-A","RotB_A",IF($C9="Acro-B","RotB_B",IF($C9="Acro-C","RotB_C",IF($C9="Acro-P","RotB_P"))))</f>
        <v>0</v>
      </c>
      <c r="AI10" s="48" t="b">
        <f>IF($C9="Acro-A","Rot_A",IF($C9="Acro-B","Rot_B",IF($C9="Acro-C","Rot_C",IF($C9="Acro-P","Rot_P"))))</f>
        <v>0</v>
      </c>
      <c r="AJ10" s="48" t="b">
        <f>IF($C9="Acro-A","Bon1_A",IF($C9="Acro-B","Bon1_B",IF($C9="Acro-C","Bon1_C",IF($C9="Acro-P","Bon1_P"))))</f>
        <v>0</v>
      </c>
      <c r="AK10" s="48" t="b">
        <f>IF($C9="Acro-A","Bon1_A",IF($C9="Acro-B","Bon1_B",IF($C9="Acro-C","Bon1_C",IF($C9="Acro-P","Bon1_P"))))</f>
        <v>0</v>
      </c>
      <c r="AL10" s="48" t="b">
        <f>IF($C9="Acro-A","ConsNot_A",IF($C9="Acro-B","ConsNot_B",IF($C9="Acro-C","ConsNot_C",IF($C9="Acro-P","ConsNot_P"))))</f>
        <v>0</v>
      </c>
      <c r="AM10" s="48" t="b">
        <f>IF($C9="Acro-A","ConnNot_A",IF($C9="Acro-B","ConnNot_B",IF($C9="Acro-C","ConnNot_C",IF($C9="Acro-P","ConnNot_P"))))</f>
        <v>0</v>
      </c>
      <c r="AN10" s="48" t="b">
        <f>IF($C9="Acro-A","DirNot_A",IF($C9="Acro-B","DirNot_B",IF($C9="Acro-C","DirNot_C",IF($C9="Acro-P","DirNot_P"))))</f>
        <v>0</v>
      </c>
      <c r="AO10" s="48" t="b">
        <f>IF($C9="Acro-A","Pos1Not_A",IF($C9="Acro-B","Pos1Not_B",IF($C9="Acro-C","Pos1Not_C",IF($C9="Acro-P","Pos1Not_P"))))</f>
        <v>0</v>
      </c>
      <c r="AP10" s="48" t="b">
        <f>IF($C9="Acro-A","Pos2Not_A",IF($C9="Acro-B","Pos2Not_B",IF($C9="Acro-C","Pos2Not_C",IF($C9="Acro-P","Pos2Not_P"))))</f>
        <v>0</v>
      </c>
      <c r="AQ10" s="48" t="b">
        <f>IF($C9="Acro-A","RotBNot_A",IF($C9="Acro-B","RotBNot_B",IF($C9="Acro-C","RotBNot_C",IF($C9="Acro-P","RotBNot_P"))))</f>
        <v>0</v>
      </c>
      <c r="AR10" s="48" t="b">
        <f>IF($C9="Acro-A","RotNot_A",IF($C9="Acro-B","RotNot_B",IF($C9="Acro-C","RotNot_C",IF($C9="Acro-P","RotNot_P"))))</f>
        <v>0</v>
      </c>
      <c r="AS10" s="48" t="b">
        <f>IF($C9="Acro-A","Bon1Not_A",IF($C9="Acro-B","Bon1Not_B",IF($C9="Acro-C","Bon1Not_C",IF($C9="Acro-P","Bon1Not_P"))))</f>
        <v>0</v>
      </c>
      <c r="AT10" s="48" t="b">
        <f>IF($C9="Acro-A","Bon1Not_A",IF($C9="Acro-B","Bon1Not_B",IF($C9="Acro-C","Bon1Not_C",IF($C9="Acro-P","Bon1Not_P"))))</f>
        <v>0</v>
      </c>
      <c r="AU10" s="48" t="b">
        <f>IF($C9="Acro-A","ConsDD_A",IF($C9="Acro-B","ConsDD_B",IF($C9="Acro-C","ConsDD_C",IF($C9="Acro-P","ConsDD_P"))))</f>
        <v>0</v>
      </c>
      <c r="AV10" s="48" t="b">
        <f>IF($C9="Acro-A","ConnDD_A",IF($C9="Acro-B","ConnDD_B",IF($C9="Acro-C","ConnDD_C",IF($C9="Acro-P","ConnDD_P"))))</f>
        <v>0</v>
      </c>
      <c r="AW10" s="48" t="b">
        <f>IF($C9="Acro-A","DirDD_A",IF($C9="Acro-B","DirDD_B",IF($C9="Acro-C","DirDD_C",IF($C9="Acro-P","DirDD_P"))))</f>
        <v>0</v>
      </c>
      <c r="AX10" s="48" t="b">
        <f>IF($C9="Acro-A","Pos1DD_A",IF($C9="Acro-B","Pos1DD_B",IF($C9="Acro-C","Pos1DD_C",IF($C9="Acro-P","Pos1DD_P"))))</f>
        <v>0</v>
      </c>
      <c r="AY10" s="48" t="b">
        <f>IF($C9="Acro-A","Pos2DD_A",IF($C9="Acro-B","Pos2DD_B",IF($C9="Acro-C","Pos2DD_C",IF($C9="Acro-P","Pos2DD_P"))))</f>
        <v>0</v>
      </c>
      <c r="AZ10" s="48" t="b">
        <f>IF($C9="Acro-A","RotBDD_A",IF($C9="Acro-B","RotBDD_B",IF($C9="Acro-C","RotBDD_C",IF($C9="Acro-P","RotBDD_P"))))</f>
        <v>0</v>
      </c>
      <c r="BA10" s="48" t="b">
        <f>IF($C9="Acro-A","RotDD_A",IF($C9="Acro-B","RotDD_B",IF($C9="Acro-C","RotDD_C",IF($C9="Acro-P","RotDD_P"))))</f>
        <v>0</v>
      </c>
      <c r="BB10" s="48" t="b">
        <f>IF($C9="Acro-A","Bon1DD_A",IF($C9="Acro-B","Bon1DD_B",IF($C9="Acro-C","Bon1DD_C",IF($C9="Acro-P","Bon1DD_P"))))</f>
        <v>0</v>
      </c>
      <c r="BC10" s="48" t="b">
        <f>IF($C9="Acro-A","Bon1DD_A",IF($C9="Acro-B","Bon1DD_B",IF($C9="Acro-C","Bon1DD_C",IF($C9="Acro-P","Bon1DD_P"))))</f>
        <v>0</v>
      </c>
      <c r="BD10" s="48" t="b">
        <f>IF($C9="Acro-A","Pos1Var_A",IF($C9="Acro-B","Pos1Var_B",IF($C9="Acro-C","Pos1Var_C",IF($C9="Acro-P","Pos1Var_P"))))</f>
        <v>0</v>
      </c>
      <c r="BE10" s="48" t="b">
        <f>IF($C9="Acro-A","Pos2Var_A",IF($C9="Acro-B","Pos2Var_B",IF($C9="Acro-C","Pos2Var_C",IF($C9="Acro-P","Pos2Var_P"))))</f>
        <v>0</v>
      </c>
      <c r="BF10" s="48" t="b">
        <f>IF($C9="Acro-A","Bon1Var_A",IF($C9="Acro-B","Bon1Var_B",IF($C9="Acro-C","Bon1Var_C",IF($C9="Acro-P","Bon1Var_P"))))</f>
        <v>0</v>
      </c>
      <c r="BG10" s="48" t="b">
        <f>IF($C9="Acro-A","Bon1Var_A",IF($C9="Acro-B","Bon1Var_B",IF($C9="Acro-C","Bon1Var_C",IF($C9="Acro-P","Bon1Var_P"))))</f>
        <v>0</v>
      </c>
      <c r="BH10" s="48" cm="1">
        <f t="array" aca="1" ref="BH10" ca="1">IFERROR(INDEX(INDIRECT(BD10),MATCH(TRUE,EXACT(J10,INDIRECT(AF10)),0)),0)</f>
        <v>0</v>
      </c>
      <c r="BI10" s="48" cm="1">
        <f t="array" aca="1" ref="BI10" ca="1">IFERROR(INDEX(INDIRECT(BE10),MATCH(TRUE,EXACT(K10,INDIRECT(AG10)),0)),0)</f>
        <v>0</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
      </c>
      <c r="BO10" s="48" t="str">
        <f>IFERROR(IF(_xlfn.XLOOKUP(AD10,Requirements!$B:$B,Requirements!$C:$C)=0,"no","ok"),"")</f>
        <v/>
      </c>
      <c r="BP10" s="48" t="str">
        <f>IFERROR(IF(_xlfn.XLOOKUP(AE10,Requirements!$B:$B,Requirements!$C:$C)=0,"no","ok"),"")</f>
        <v/>
      </c>
      <c r="BQ10" s="48" t="str">
        <f>IFERROR(IF(_xlfn.XLOOKUP(AF10,Requirements!$B:$B,Requirements!$C:$C)=0,"no","ok"),"")</f>
        <v/>
      </c>
      <c r="BR10" s="48" t="str">
        <f>IFERROR(IF(_xlfn.XLOOKUP(AG10,Requirements!$B:$B,Requirements!$C:$C)=0,"no","ok"),"")</f>
        <v/>
      </c>
      <c r="BS10" s="48" t="str">
        <f>IFERROR(IF(_xlfn.XLOOKUP(AH10,Requirements!$B:$B,Requirements!$C:$C)=0,"no","ok"),"")</f>
        <v/>
      </c>
      <c r="BT10" s="48" t="str">
        <f>IFERROR(IF(_xlfn.XLOOKUP(AI10,Requirements!$B:$B,Requirements!$C:$C)=0,"no","ok"),"")</f>
        <v/>
      </c>
      <c r="BU10" s="48" t="str">
        <f>IFERROR(IF(_xlfn.XLOOKUP(AJ10,Requirements!$B:$B,Requirements!$C:$C)=0,"no","ok"),"")</f>
        <v/>
      </c>
      <c r="BV10" s="48" t="str">
        <f>IFERROR(IF(_xlfn.XLOOKUP(AK10,Requirements!$B:$B,Requirements!$C:$C)=0,"no","ok"),"")</f>
        <v/>
      </c>
      <c r="BW10" s="48" t="str">
        <f>IFERROR(IF(_xlfn.XLOOKUP(AC10,Requirements!$B:$B,Requirements!$D:$D)=0,"no","ok"),"")</f>
        <v/>
      </c>
      <c r="BX10" s="48" t="str">
        <f>IFERROR(IF(_xlfn.XLOOKUP(AD10,Requirements!$B:$B,Requirements!$D:$D)=0,"no","ok"),"")</f>
        <v/>
      </c>
      <c r="BY10" s="48" t="str">
        <f>IFERROR(IF(_xlfn.XLOOKUP(AE10,Requirements!$B:$B,Requirements!$D:$D)=0,"no","ok"),"")</f>
        <v/>
      </c>
      <c r="BZ10" s="48" t="str">
        <f>IFERROR(IF(_xlfn.XLOOKUP(AF10,Requirements!$B:$B,Requirements!$D:$D)=0,"no","ok"),"")</f>
        <v/>
      </c>
      <c r="CA10" s="48" t="str">
        <f>IFERROR(IF(_xlfn.XLOOKUP(AG10,Requirements!$B:$B,Requirements!$D:$D)=0,"no","ok"),"")</f>
        <v/>
      </c>
      <c r="CB10" s="48" t="str">
        <f>IFERROR(IF(_xlfn.XLOOKUP(AH10,Requirements!$B:$B,Requirements!$D:$D)=0,"no","ok"),"")</f>
        <v/>
      </c>
      <c r="CC10" s="48" t="str">
        <f>IFERROR(IF(_xlfn.XLOOKUP(AI10,Requirements!$B:$B,Requirements!$D:$D)=0,"no","ok"),"")</f>
        <v/>
      </c>
      <c r="CD10" s="48" t="str">
        <f>IFERROR(IF(_xlfn.XLOOKUP(AJ10,Requirements!$B:$B,Requirements!$D:$D)=0,"no","ok"),"")</f>
        <v/>
      </c>
      <c r="CE10" s="48" t="str">
        <f>IFERROR(IF(_xlfn.XLOOKUP(AK10,Requirements!$B:$B,Requirements!$D:$D)=0,"no","ok"),"")</f>
        <v/>
      </c>
      <c r="CF10" s="48">
        <f t="shared" ref="CF10:CN10" si="1">IF(AND(BW10="ok",ISBLANK(G10)),1,0)</f>
        <v>0</v>
      </c>
      <c r="CG10" s="48">
        <f t="shared" si="1"/>
        <v>0</v>
      </c>
      <c r="CH10" s="48">
        <f t="shared" si="1"/>
        <v>0</v>
      </c>
      <c r="CI10" s="48">
        <f t="shared" si="1"/>
        <v>0</v>
      </c>
      <c r="CJ10" s="48">
        <f t="shared" si="1"/>
        <v>0</v>
      </c>
      <c r="CK10" s="48">
        <f t="shared" si="1"/>
        <v>0</v>
      </c>
      <c r="CL10" s="48">
        <f t="shared" si="1"/>
        <v>0</v>
      </c>
      <c r="CM10" s="48">
        <f t="shared" si="1"/>
        <v>0</v>
      </c>
      <c r="CN10" s="48">
        <f t="shared" si="1"/>
        <v>0</v>
      </c>
      <c r="CO10" s="48" t="str">
        <f>IF(NOT(C9="SELECT TYPE"),RIGHT(C9,1),"")</f>
        <v/>
      </c>
      <c r="CP10" s="48" t="str">
        <f ca="1">IF(BH10=0,"",CONCATENATE(CO10,"&amp;",BH10))</f>
        <v/>
      </c>
      <c r="CQ10" s="48" t="str">
        <f ca="1">IF(BI10=0,"",CONCATENATE(CO10,"&amp;",BI10))</f>
        <v/>
      </c>
      <c r="CR10" s="48" t="str">
        <f ca="1">IF(LEN(CP10)=0,"",COUNTIF($CP$6:$CQ$50,CP10))</f>
        <v/>
      </c>
      <c r="CS10" s="48" t="str">
        <f ca="1">IF(LEN(CQ10)=0,"",COUNTIF($CP$6:$CQ$50,CQ10))</f>
        <v/>
      </c>
      <c r="CT10" s="48" t="str">
        <f ca="1">IF(T10&lt;=1,"",CONCATENATE(CO10,"&amp;",T10))</f>
        <v/>
      </c>
      <c r="CU10" s="48" t="str">
        <f ca="1">IF(LEN(CT10)=0,"",COUNTIF($CT$6:$CT$50,CT10))</f>
        <v/>
      </c>
      <c r="CV10" s="48" t="str">
        <f ca="1">IF(U10&lt;=1,"",CONCATENATE(CO10,"&amp;",U10))</f>
        <v/>
      </c>
      <c r="CW10" s="48" t="str">
        <f ca="1">IF(LEN(CV10)=0,"",COUNTIF($CV$6:$CV$50,CV10))</f>
        <v/>
      </c>
      <c r="CX10" s="48">
        <f ca="1">IF(LEN(CR10)=0,0,IF(CR10&gt;1,1,0))</f>
        <v>0</v>
      </c>
      <c r="CY10" s="48">
        <f ca="1">IF(LEN(CS10)=0,0,IF(CS10&gt;1,1,0))</f>
        <v>0</v>
      </c>
      <c r="CZ10" s="48">
        <f ca="1">IF(LEN(CU10)=0,0,IF(CU10&gt;1,1,0))</f>
        <v>0</v>
      </c>
      <c r="DA10" s="48">
        <f ca="1">IF(LEN(CW10)=0,0,IF(CW10&gt;1,1,0))</f>
        <v>0</v>
      </c>
      <c r="DB10" s="48" t="b">
        <f>IF(CO10="A",IF(OR(CX10&gt;0,CY10&gt;0),1,0),IF(CO10="B",IF(OR(CZ10&gt;0,DA10&gt;0),1,0),IF(CO10="C",IF(CZ10&gt;0,1,0),IF(CO10="P",IF(OR(CX10&gt;0,CY10&gt;0,CZ10&gt;0,DA10&gt;0),1,0)))))</f>
        <v>0</v>
      </c>
      <c r="DC10" s="48" t="str">
        <f>IF(DB10&gt;0,"Warning: this acro is the 'same' as another one in the same group","distinct acro")</f>
        <v>Warning: this acro is the 'same' as another one in the same group</v>
      </c>
    </row>
    <row r="11" spans="1:107" ht="15.75" customHeight="1" x14ac:dyDescent="0.35">
      <c r="B11" s="152"/>
      <c r="C11" s="155"/>
      <c r="D11" s="158"/>
      <c r="E11" s="158"/>
      <c r="F11" s="57" t="s">
        <v>78</v>
      </c>
      <c r="G11" s="117" t="str" cm="1">
        <f t="array" aca="1" ref="G11" ca="1">IF(OR(ISBLANK(G10),G10="N/A"),"",IFERROR(INDEX(INDIRECT(AU10), MATCH(TRUE, EXACT(G10, INDIRECT(AC10)), 0)),0))</f>
        <v/>
      </c>
      <c r="H11" s="118" t="str" cm="1">
        <f t="array" aca="1" ref="H11" ca="1">IF(OR(ISBLANK(H10),H10="N/A"),"",IFERROR(INDEX(INDIRECT(AV10), MATCH(TRUE, EXACT(H10, INDIRECT(AD10)), 0)),0))</f>
        <v/>
      </c>
      <c r="I11" s="118" t="str" cm="1">
        <f t="array" aca="1" ref="I11" ca="1">IF(OR(ISBLANK(I10),I10="N/A"),"",IFERROR(INDEX(INDIRECT(AW10), MATCH(TRUE, EXACT(I10, INDIRECT(AE10)), 0)),0))</f>
        <v/>
      </c>
      <c r="J11" s="118" t="str" cm="1">
        <f t="array" aca="1" ref="J11" ca="1">IF(OR(ISBLANK(J10),J10="N/A"),"",IFERROR(INDEX(INDIRECT(AX10), MATCH(TRUE, EXACT(J10, INDIRECT(AF10)), 0)),0))</f>
        <v/>
      </c>
      <c r="K11" s="118" t="str" cm="1">
        <f t="array" aca="1" ref="K11" ca="1">IF(OR(ISBLANK(K10),K10="N/A"),"",IFERROR(INDEX(INDIRECT(AY10), MATCH(TRUE, EXACT(K10, INDIRECT(AG10)), 0)),0))</f>
        <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62" t="str">
        <f>IF(D9="valid acro",SUM(G11:O11),IF(D9="select an acro type","select type first","correct error(s)"))</f>
        <v>select type first</v>
      </c>
      <c r="Q11" s="164" t="str">
        <f>IF(D9="valid acro",P11+0.5,IF(D9="select an acro type","select type first","correct error(s)"))</f>
        <v>select type first</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x14ac:dyDescent="0.35">
      <c r="B12" s="152"/>
      <c r="C12" s="156"/>
      <c r="D12" s="158"/>
      <c r="E12" s="158"/>
      <c r="F12" s="58" t="s">
        <v>79</v>
      </c>
      <c r="G12" s="120" t="str" cm="1">
        <f t="array" aca="1" ref="G12" ca="1">IF(OR(ISBLANK(G10),G10="N/A"),"",IFERROR(INDEX(INDIRECT(AL10), MATCH(TRUE, EXACT(G10, INDIRECT(AC10)), 0)),""))</f>
        <v/>
      </c>
      <c r="H12" s="121" t="str" cm="1">
        <f t="array" aca="1" ref="H12" ca="1">IF(OR(ISBLANK(H10),H10="N/A"),"",IFERROR(INDEX(INDIRECT(AM10), MATCH(TRUE, EXACT(H10, INDIRECT(AD10)), 0)),""))</f>
        <v/>
      </c>
      <c r="I12" s="121" t="str" cm="1">
        <f t="array" aca="1" ref="I12" ca="1">IF(OR(ISBLANK(I10),I10="N/A"),"",IFERROR(INDEX(INDIRECT(AN10), MATCH(TRUE, EXACT(I10, INDIRECT(AE10)), 0)),""))</f>
        <v/>
      </c>
      <c r="J12" s="121" t="str" cm="1">
        <f t="array" aca="1" ref="J12" ca="1">IF(OR(ISBLANK(J10),J10="N/A"),"",IFERROR(INDEX(INDIRECT(AO10), MATCH(TRUE, EXACT(J10, INDIRECT(AF10)), 0)),""))</f>
        <v/>
      </c>
      <c r="K12" s="121" t="str" cm="1">
        <f t="array" aca="1" ref="K12" ca="1">IF(OR(ISBLANK(K10),K10="N/A"),"",IFERROR(INDEX(INDIRECT(AP10), MATCH(TRUE, EXACT(K10, INDIRECT(AG10)), 0)),""))</f>
        <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63"/>
      <c r="Q12" s="165"/>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x14ac:dyDescent="0.35">
      <c r="B13" s="151">
        <v>3</v>
      </c>
      <c r="C13" s="154" t="s">
        <v>46</v>
      </c>
      <c r="D13" s="157" t="str">
        <f>IF(S14=1,"Select an acro type",IF(SUM(T14:AB14)&gt;0,"Code(s) mismatch with acro type",IF(BL14="no","Position 2 must be a from different variation",IF(SUM(CF14:CN14)&gt;0,"Missing minimal component(s)",IF(BM14="no","These bonuses can't be declared together","valid acro")))))</f>
        <v>Select an acro type</v>
      </c>
      <c r="E13" s="157" t="str">
        <f>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14.15" customHeight="1" x14ac:dyDescent="0.35">
      <c r="B14" s="152"/>
      <c r="C14" s="155"/>
      <c r="D14" s="158"/>
      <c r="E14" s="158"/>
      <c r="F14" s="57" t="s">
        <v>77</v>
      </c>
      <c r="G14" s="45"/>
      <c r="H14" s="46"/>
      <c r="I14" s="46"/>
      <c r="J14" s="46"/>
      <c r="K14" s="46"/>
      <c r="L14" s="46"/>
      <c r="M14" s="46"/>
      <c r="N14" s="46"/>
      <c r="O14" s="47"/>
      <c r="P14" s="160" t="str">
        <f>IF(D13="valid acro",CONCATENATE(CO14,"-",G14,IF(H14="","",CONCATENATE("-",H14)),IF(I14="","",CONCATENATE("-",I14)),CONCATENATE("-",J14),IF(K14="","",CONCATENATE("/",K14)),IF(L14="","",CONCATENATE("-",L14)),IF(M14="","",CONCATENATE("-",M14)),IF(N14="","",CONCATENATE("-",N14)),IF(O14="","",CONCATENATE("/",O14))),"")</f>
        <v/>
      </c>
      <c r="Q14" s="161"/>
      <c r="S14" s="48">
        <f>IF(OR(ISBLANK(C13),C13="SELECT TYPE"),1,IF(OR(C13="acro-a",C13="acro-b",C13="acro-c",C13="acro-p"),0))</f>
        <v>1</v>
      </c>
      <c r="T14" s="48" cm="1">
        <f t="array" aca="1" ref="T14" ca="1">IFERROR(_xlfn.XLOOKUP(G14,INDIRECT(AC14),INDIRECT(AC14)),1)</f>
        <v>1</v>
      </c>
      <c r="U14" s="48" cm="1">
        <f t="array" aca="1" ref="U14" ca="1">IFERROR(_xlfn.XLOOKUP(H14,INDIRECT(AD14),INDIRECT(AD14)),1)</f>
        <v>1</v>
      </c>
      <c r="V14" s="48" cm="1">
        <f t="array" aca="1" ref="V14" ca="1">IFERROR(_xlfn.XLOOKUP(I14,INDIRECT(AE14),INDIRECT(AE14)),1)</f>
        <v>1</v>
      </c>
      <c r="W14" s="48" cm="1">
        <f t="array" aca="1" ref="W14" ca="1">IFERROR(_xlfn.XLOOKUP(J14,INDIRECT(AF14),INDIRECT(AF14)),1)</f>
        <v>1</v>
      </c>
      <c r="X14" s="48" cm="1">
        <f t="array" aca="1" ref="X14" ca="1">IFERROR(_xlfn.XLOOKUP(K14,INDIRECT(AG14),INDIRECT(AG14)),1)</f>
        <v>1</v>
      </c>
      <c r="Y14" s="48" cm="1">
        <f t="array" aca="1" ref="Y14" ca="1">IFERROR(_xlfn.XLOOKUP(L14,INDIRECT(AH14),INDIRECT(AH14)),1)</f>
        <v>1</v>
      </c>
      <c r="Z14" s="48" cm="1">
        <f t="array" aca="1" ref="Z14" ca="1">IFERROR(_xlfn.XLOOKUP(M14,INDIRECT(AI14),INDIRECT(AI14)),1)</f>
        <v>1</v>
      </c>
      <c r="AA14" s="48" cm="1">
        <f t="array" aca="1" ref="AA14" ca="1">IFERROR(_xlfn.XLOOKUP(N14,INDIRECT(AJ14),INDIRECT(AJ14)),1)</f>
        <v>1</v>
      </c>
      <c r="AB14" s="48" cm="1">
        <f t="array" aca="1" ref="AB14" ca="1">IFERROR(_xlfn.XLOOKUP(O14,INDIRECT(AK14),INDIRECT(AK14)),1)</f>
        <v>1</v>
      </c>
      <c r="AC14" s="48" t="b">
        <f>IF($C13="Acro-A","Cons_A",IF($C13="Acro-B","Cons_B",IF($C13="Acro-C","Cons_C",IF($C13="Acro-P","Cons_P"))))</f>
        <v>0</v>
      </c>
      <c r="AD14" s="48" t="b">
        <f>IF($C13="Acro-A","Conn_A",IF($C13="Acro-B","Conn_B",IF($C13="Acro-C","Conn_C",IF($C13="Acro-P","Conn_P"))))</f>
        <v>0</v>
      </c>
      <c r="AE14" s="48" t="b">
        <f>IF($C13="Acro-A","Dir_A",IF($C13="Acro-B","Dir_B",IF($C13="Acro-C","Dir_C",IF($C13="Acro-P","Dir_P"))))</f>
        <v>0</v>
      </c>
      <c r="AF14" s="48" t="b">
        <f>IF($C13="Acro-A","Pos1_A",IF($C13="Acro-B","Pos1_B",IF($C13="Acro-C","Pos1_C",IF($C13="Acro-P","Pos1_P"))))</f>
        <v>0</v>
      </c>
      <c r="AG14" s="48" t="b">
        <f>IF($C13="Acro-A","Pos2_A",IF($C13="Acro-B","Pos2_B",IF($C13="Acro-C","Pos2_C",IF($C13="Acro-P","Pos2_P"))))</f>
        <v>0</v>
      </c>
      <c r="AH14" s="48" t="b">
        <f>IF($C13="Acro-A","RotB_A",IF($C13="Acro-B","RotB_B",IF($C13="Acro-C","RotB_C",IF($C13="Acro-P","RotB_P"))))</f>
        <v>0</v>
      </c>
      <c r="AI14" s="48" t="b">
        <f>IF($C13="Acro-A","Rot_A",IF($C13="Acro-B","Rot_B",IF($C13="Acro-C","Rot_C",IF($C13="Acro-P","Rot_P"))))</f>
        <v>0</v>
      </c>
      <c r="AJ14" s="48" t="b">
        <f>IF($C13="Acro-A","Bon1_A",IF($C13="Acro-B","Bon1_B",IF($C13="Acro-C","Bon1_C",IF($C13="Acro-P","Bon1_P"))))</f>
        <v>0</v>
      </c>
      <c r="AK14" s="48" t="b">
        <f>IF($C13="Acro-A","Bon1_A",IF($C13="Acro-B","Bon1_B",IF($C13="Acro-C","Bon1_C",IF($C13="Acro-P","Bon1_P"))))</f>
        <v>0</v>
      </c>
      <c r="AL14" s="48" t="b">
        <f>IF($C13="Acro-A","ConsNot_A",IF($C13="Acro-B","ConsNot_B",IF($C13="Acro-C","ConsNot_C",IF($C13="Acro-P","ConsNot_P"))))</f>
        <v>0</v>
      </c>
      <c r="AM14" s="48" t="b">
        <f>IF($C13="Acro-A","ConnNot_A",IF($C13="Acro-B","ConnNot_B",IF($C13="Acro-C","ConnNot_C",IF($C13="Acro-P","ConnNot_P"))))</f>
        <v>0</v>
      </c>
      <c r="AN14" s="48" t="b">
        <f>IF($C13="Acro-A","DirNot_A",IF($C13="Acro-B","DirNot_B",IF($C13="Acro-C","DirNot_C",IF($C13="Acro-P","DirNot_P"))))</f>
        <v>0</v>
      </c>
      <c r="AO14" s="48" t="b">
        <f>IF($C13="Acro-A","Pos1Not_A",IF($C13="Acro-B","Pos1Not_B",IF($C13="Acro-C","Pos1Not_C",IF($C13="Acro-P","Pos1Not_P"))))</f>
        <v>0</v>
      </c>
      <c r="AP14" s="48" t="b">
        <f>IF($C13="Acro-A","Pos2Not_A",IF($C13="Acro-B","Pos2Not_B",IF($C13="Acro-C","Pos2Not_C",IF($C13="Acro-P","Pos2Not_P"))))</f>
        <v>0</v>
      </c>
      <c r="AQ14" s="48" t="b">
        <f>IF($C13="Acro-A","RotBNot_A",IF($C13="Acro-B","RotBNot_B",IF($C13="Acro-C","RotBNot_C",IF($C13="Acro-P","RotBNot_P"))))</f>
        <v>0</v>
      </c>
      <c r="AR14" s="48" t="b">
        <f>IF($C13="Acro-A","RotNot_A",IF($C13="Acro-B","RotNot_B",IF($C13="Acro-C","RotNot_C",IF($C13="Acro-P","RotNot_P"))))</f>
        <v>0</v>
      </c>
      <c r="AS14" s="48" t="b">
        <f>IF($C13="Acro-A","Bon1Not_A",IF($C13="Acro-B","Bon1Not_B",IF($C13="Acro-C","Bon1Not_C",IF($C13="Acro-P","Bon1Not_P"))))</f>
        <v>0</v>
      </c>
      <c r="AT14" s="48" t="b">
        <f>IF($C13="Acro-A","Bon1Not_A",IF($C13="Acro-B","Bon1Not_B",IF($C13="Acro-C","Bon1Not_C",IF($C13="Acro-P","Bon1Not_P"))))</f>
        <v>0</v>
      </c>
      <c r="AU14" s="48" t="b">
        <f>IF($C13="Acro-A","ConsDD_A",IF($C13="Acro-B","ConsDD_B",IF($C13="Acro-C","ConsDD_C",IF($C13="Acro-P","ConsDD_P"))))</f>
        <v>0</v>
      </c>
      <c r="AV14" s="48" t="b">
        <f>IF($C13="Acro-A","ConnDD_A",IF($C13="Acro-B","ConnDD_B",IF($C13="Acro-C","ConnDD_C",IF($C13="Acro-P","ConnDD_P"))))</f>
        <v>0</v>
      </c>
      <c r="AW14" s="48" t="b">
        <f>IF($C13="Acro-A","DirDD_A",IF($C13="Acro-B","DirDD_B",IF($C13="Acro-C","DirDD_C",IF($C13="Acro-P","DirDD_P"))))</f>
        <v>0</v>
      </c>
      <c r="AX14" s="48" t="b">
        <f>IF($C13="Acro-A","Pos1DD_A",IF($C13="Acro-B","Pos1DD_B",IF($C13="Acro-C","Pos1DD_C",IF($C13="Acro-P","Pos1DD_P"))))</f>
        <v>0</v>
      </c>
      <c r="AY14" s="48" t="b">
        <f>IF($C13="Acro-A","Pos2DD_A",IF($C13="Acro-B","Pos2DD_B",IF($C13="Acro-C","Pos2DD_C",IF($C13="Acro-P","Pos2DD_P"))))</f>
        <v>0</v>
      </c>
      <c r="AZ14" s="48" t="b">
        <f>IF($C13="Acro-A","RotBDD_A",IF($C13="Acro-B","RotBDD_B",IF($C13="Acro-C","RotBDD_C",IF($C13="Acro-P","RotBDD_P"))))</f>
        <v>0</v>
      </c>
      <c r="BA14" s="48" t="b">
        <f>IF($C13="Acro-A","RotDD_A",IF($C13="Acro-B","RotDD_B",IF($C13="Acro-C","RotDD_C",IF($C13="Acro-P","RotDD_P"))))</f>
        <v>0</v>
      </c>
      <c r="BB14" s="48" t="b">
        <f>IF($C13="Acro-A","Bon1DD_A",IF($C13="Acro-B","Bon1DD_B",IF($C13="Acro-C","Bon1DD_C",IF($C13="Acro-P","Bon1DD_P"))))</f>
        <v>0</v>
      </c>
      <c r="BC14" s="48" t="b">
        <f>IF($C13="Acro-A","Bon1DD_A",IF($C13="Acro-B","Bon1DD_B",IF($C13="Acro-C","Bon1DD_C",IF($C13="Acro-P","Bon1DD_P"))))</f>
        <v>0</v>
      </c>
      <c r="BD14" s="48" t="b">
        <f>IF($C13="Acro-A","Pos1Var_A",IF($C13="Acro-B","Pos1Var_B",IF($C13="Acro-C","Pos1Var_C",IF($C13="Acro-P","Pos1Var_P"))))</f>
        <v>0</v>
      </c>
      <c r="BE14" s="48" t="b">
        <f>IF($C13="Acro-A","Pos2Var_A",IF($C13="Acro-B","Pos2Var_B",IF($C13="Acro-C","Pos2Var_C",IF($C13="Acro-P","Pos2Var_P"))))</f>
        <v>0</v>
      </c>
      <c r="BF14" s="48" t="b">
        <f>IF($C13="Acro-A","Bon1Var_A",IF($C13="Acro-B","Bon1Var_B",IF($C13="Acro-C","Bon1Var_C",IF($C13="Acro-P","Bon1Var_P"))))</f>
        <v>0</v>
      </c>
      <c r="BG14" s="48" t="b">
        <f>IF($C13="Acro-A","Bon1Var_A",IF($C13="Acro-B","Bon1Var_B",IF($C13="Acro-C","Bon1Var_C",IF($C13="Acro-P","Bon1Var_P"))))</f>
        <v>0</v>
      </c>
      <c r="BH14" s="48" cm="1">
        <f t="array" aca="1" ref="BH14" ca="1">IFERROR(INDEX(INDIRECT(BD14),MATCH(TRUE,EXACT(J14,INDIRECT(AF14)),0)),0)</f>
        <v>0</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
      </c>
      <c r="BO14" s="48" t="str">
        <f>IFERROR(IF(_xlfn.XLOOKUP(AD14,Requirements!$B:$B,Requirements!$C:$C)=0,"no","ok"),"")</f>
        <v/>
      </c>
      <c r="BP14" s="48" t="str">
        <f>IFERROR(IF(_xlfn.XLOOKUP(AE14,Requirements!$B:$B,Requirements!$C:$C)=0,"no","ok"),"")</f>
        <v/>
      </c>
      <c r="BQ14" s="48" t="str">
        <f>IFERROR(IF(_xlfn.XLOOKUP(AF14,Requirements!$B:$B,Requirements!$C:$C)=0,"no","ok"),"")</f>
        <v/>
      </c>
      <c r="BR14" s="48" t="str">
        <f>IFERROR(IF(_xlfn.XLOOKUP(AG14,Requirements!$B:$B,Requirements!$C:$C)=0,"no","ok"),"")</f>
        <v/>
      </c>
      <c r="BS14" s="48" t="str">
        <f>IFERROR(IF(_xlfn.XLOOKUP(AH14,Requirements!$B:$B,Requirements!$C:$C)=0,"no","ok"),"")</f>
        <v/>
      </c>
      <c r="BT14" s="48" t="str">
        <f>IFERROR(IF(_xlfn.XLOOKUP(AI14,Requirements!$B:$B,Requirements!$C:$C)=0,"no","ok"),"")</f>
        <v/>
      </c>
      <c r="BU14" s="48" t="str">
        <f>IFERROR(IF(_xlfn.XLOOKUP(AJ14,Requirements!$B:$B,Requirements!$C:$C)=0,"no","ok"),"")</f>
        <v/>
      </c>
      <c r="BV14" s="48" t="str">
        <f>IFERROR(IF(_xlfn.XLOOKUP(AK14,Requirements!$B:$B,Requirements!$C:$C)=0,"no","ok"),"")</f>
        <v/>
      </c>
      <c r="BW14" s="48" t="str">
        <f>IFERROR(IF(_xlfn.XLOOKUP(AC14,Requirements!$B:$B,Requirements!$D:$D)=0,"no","ok"),"")</f>
        <v/>
      </c>
      <c r="BX14" s="48" t="str">
        <f>IFERROR(IF(_xlfn.XLOOKUP(AD14,Requirements!$B:$B,Requirements!$D:$D)=0,"no","ok"),"")</f>
        <v/>
      </c>
      <c r="BY14" s="48" t="str">
        <f>IFERROR(IF(_xlfn.XLOOKUP(AE14,Requirements!$B:$B,Requirements!$D:$D)=0,"no","ok"),"")</f>
        <v/>
      </c>
      <c r="BZ14" s="48" t="str">
        <f>IFERROR(IF(_xlfn.XLOOKUP(AF14,Requirements!$B:$B,Requirements!$D:$D)=0,"no","ok"),"")</f>
        <v/>
      </c>
      <c r="CA14" s="48" t="str">
        <f>IFERROR(IF(_xlfn.XLOOKUP(AG14,Requirements!$B:$B,Requirements!$D:$D)=0,"no","ok"),"")</f>
        <v/>
      </c>
      <c r="CB14" s="48" t="str">
        <f>IFERROR(IF(_xlfn.XLOOKUP(AH14,Requirements!$B:$B,Requirements!$D:$D)=0,"no","ok"),"")</f>
        <v/>
      </c>
      <c r="CC14" s="48" t="str">
        <f>IFERROR(IF(_xlfn.XLOOKUP(AI14,Requirements!$B:$B,Requirements!$D:$D)=0,"no","ok"),"")</f>
        <v/>
      </c>
      <c r="CD14" s="48" t="str">
        <f>IFERROR(IF(_xlfn.XLOOKUP(AJ14,Requirements!$B:$B,Requirements!$D:$D)=0,"no","ok"),"")</f>
        <v/>
      </c>
      <c r="CE14" s="48" t="str">
        <f>IFERROR(IF(_xlfn.XLOOKUP(AK14,Requirements!$B:$B,Requirements!$D:$D)=0,"no","ok"),"")</f>
        <v/>
      </c>
      <c r="CF14" s="48">
        <f t="shared" ref="CF14:CN14" si="2">IF(AND(BW14="ok",ISBLANK(G14)),1,0)</f>
        <v>0</v>
      </c>
      <c r="CG14" s="48">
        <f t="shared" si="2"/>
        <v>0</v>
      </c>
      <c r="CH14" s="48">
        <f t="shared" si="2"/>
        <v>0</v>
      </c>
      <c r="CI14" s="48">
        <f t="shared" si="2"/>
        <v>0</v>
      </c>
      <c r="CJ14" s="48">
        <f t="shared" si="2"/>
        <v>0</v>
      </c>
      <c r="CK14" s="48">
        <f t="shared" si="2"/>
        <v>0</v>
      </c>
      <c r="CL14" s="48">
        <f t="shared" si="2"/>
        <v>0</v>
      </c>
      <c r="CM14" s="48">
        <f t="shared" si="2"/>
        <v>0</v>
      </c>
      <c r="CN14" s="48">
        <f t="shared" si="2"/>
        <v>0</v>
      </c>
      <c r="CO14" s="48" t="str">
        <f>IF(NOT(C13="SELECT TYPE"),RIGHT(C13,1),"")</f>
        <v/>
      </c>
      <c r="CP14" s="48" t="str">
        <f ca="1">IF(BH14=0,"",CONCATENATE(CO14,"&amp;",BH14))</f>
        <v/>
      </c>
      <c r="CQ14" s="48" t="str">
        <f ca="1">IF(BI14=0,"",CONCATENATE(CO14,"&amp;",BI14))</f>
        <v/>
      </c>
      <c r="CR14" s="48" t="str">
        <f ca="1">IF(LEN(CP14)=0,"",COUNTIF($CP$6:$CQ$50,CP14))</f>
        <v/>
      </c>
      <c r="CS14" s="48" t="str">
        <f ca="1">IF(LEN(CQ14)=0,"",COUNTIF($CP$6:$CQ$50,CQ14))</f>
        <v/>
      </c>
      <c r="CT14" s="48" t="str">
        <f ca="1">IF(T14&lt;=1,"",CONCATENATE(CO14,"&amp;",T14))</f>
        <v/>
      </c>
      <c r="CU14" s="48" t="str">
        <f ca="1">IF(LEN(CT14)=0,"",COUNTIF($CT$6:$CT$50,CT14))</f>
        <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t="b">
        <f>IF(CO14="A",IF(OR(CX14&gt;0,CY14&gt;0),1,0),IF(CO14="B",IF(OR(CZ14&gt;0,DA14&gt;0),1,0),IF(CO14="C",IF(CZ14&gt;0,1,0),IF(CO14="P",IF(OR(CX14&gt;0,CY14&gt;0,CZ14&gt;0,DA14&gt;0),1,0)))))</f>
        <v>0</v>
      </c>
      <c r="DC14" s="48" t="str">
        <f>IF(DB14&gt;0,"Warning: this acro is the 'same' as another one in the same group","distinct acro")</f>
        <v>Warning: this acro is the 'same' as another one in the same group</v>
      </c>
    </row>
    <row r="15" spans="1:107" ht="16.5" customHeight="1" x14ac:dyDescent="0.35">
      <c r="B15" s="152"/>
      <c r="C15" s="155"/>
      <c r="D15" s="158"/>
      <c r="E15" s="158"/>
      <c r="F15" s="57" t="s">
        <v>78</v>
      </c>
      <c r="G15" s="117" t="str" cm="1">
        <f t="array" aca="1" ref="G15" ca="1">IF(OR(ISBLANK(G14),G14="N/A"),"",IFERROR(INDEX(INDIRECT(AU14), MATCH(TRUE, EXACT(G14, INDIRECT(AC14)), 0)),0))</f>
        <v/>
      </c>
      <c r="H15" s="118" t="str" cm="1">
        <f t="array" aca="1" ref="H15" ca="1">IF(OR(ISBLANK(H14),H14="N/A"),"",IFERROR(INDEX(INDIRECT(AV14), MATCH(TRUE, EXACT(H14, INDIRECT(AD14)), 0)),0))</f>
        <v/>
      </c>
      <c r="I15" s="118" t="str" cm="1">
        <f t="array" aca="1" ref="I15" ca="1">IF(OR(ISBLANK(I14),I14="N/A"),"",IFERROR(INDEX(INDIRECT(AW14), MATCH(TRUE, EXACT(I14, INDIRECT(AE14)), 0)),0))</f>
        <v/>
      </c>
      <c r="J15" s="118" t="str" cm="1">
        <f t="array" aca="1" ref="J15" ca="1">IF(OR(ISBLANK(J14),J14="N/A"),"",IFERROR(INDEX(INDIRECT(AX14), MATCH(TRUE, EXACT(J14, INDIRECT(AF14)), 0)),0))</f>
        <v/>
      </c>
      <c r="K15" s="118" t="str" cm="1">
        <f t="array" aca="1" ref="K15" ca="1">IF(OR(ISBLANK(K14),K14="N/A"),"",IFERROR(INDEX(INDIRECT(AY14), MATCH(TRUE, EXACT(K14, INDIRECT(AG14)), 0)),0))</f>
        <v/>
      </c>
      <c r="L15" s="118" t="str" cm="1">
        <f t="array" aca="1" ref="L15" ca="1">IF(OR(ISBLANK(L14),L14="N/A"),"",IFERROR(INDEX(INDIRECT(AZ14), MATCH(TRUE, EXACT(L14, INDIRECT(AH14)), 0)),0))</f>
        <v/>
      </c>
      <c r="M15" s="118" t="str" cm="1">
        <f t="array" aca="1" ref="M15" ca="1">IF(OR(ISBLANK(M14),M14="N/A"),"",IFERROR(INDEX(INDIRECT(BA14), MATCH(TRUE, EXACT(M14, INDIRECT(AI14)), 0)),0))</f>
        <v/>
      </c>
      <c r="N15" s="118" t="str" cm="1">
        <f t="array" aca="1" ref="N15" ca="1">IF(OR(ISBLANK(N14),N14="N/A"),"",IFERROR(INDEX(INDIRECT(BB14), MATCH(TRUE, EXACT(N14, INDIRECT(AJ14)), 0)),0))</f>
        <v/>
      </c>
      <c r="O15" s="119" t="str" cm="1">
        <f t="array" aca="1" ref="O15" ca="1">IF(OR(ISBLANK(O14),O14="N/A"),"",IFERROR(INDEX(INDIRECT(BC14), MATCH(TRUE, EXACT(O14, INDIRECT(AK14)), 0)),0))</f>
        <v/>
      </c>
      <c r="P15" s="162" t="str">
        <f>IF(D13="valid acro",SUM(G15:O15),IF(D13="select an acro type","select type first","correct error(s)"))</f>
        <v>select type first</v>
      </c>
      <c r="Q15" s="164" t="str">
        <f>IF(D13="valid acro",P15+0.5,IF(D13="select an acro type","select type first","correct error(s)"))</f>
        <v>select type first</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x14ac:dyDescent="0.35">
      <c r="B16" s="152"/>
      <c r="C16" s="156"/>
      <c r="D16" s="158"/>
      <c r="E16" s="158"/>
      <c r="F16" s="58" t="s">
        <v>79</v>
      </c>
      <c r="G16" s="120" t="str" cm="1">
        <f t="array" aca="1" ref="G16" ca="1">IF(OR(ISBLANK(G14),G14="N/A"),"",IFERROR(INDEX(INDIRECT(AL14), MATCH(TRUE, EXACT(G14, INDIRECT(AC14)), 0)),""))</f>
        <v/>
      </c>
      <c r="H16" s="121" t="str" cm="1">
        <f t="array" aca="1" ref="H16" ca="1">IF(OR(ISBLANK(H14),H14="N/A"),"",IFERROR(INDEX(INDIRECT(AM14), MATCH(TRUE, EXACT(H14, INDIRECT(AD14)), 0)),""))</f>
        <v/>
      </c>
      <c r="I16" s="121" t="str" cm="1">
        <f t="array" aca="1" ref="I16" ca="1">IF(OR(ISBLANK(I14),I14="N/A"),"",IFERROR(INDEX(INDIRECT(AN14), MATCH(TRUE, EXACT(I14, INDIRECT(AE14)), 0)),""))</f>
        <v/>
      </c>
      <c r="J16" s="121" t="str" cm="1">
        <f t="array" aca="1" ref="J16" ca="1">IF(OR(ISBLANK(J14),J14="N/A"),"",IFERROR(INDEX(INDIRECT(AO14), MATCH(TRUE, EXACT(J14, INDIRECT(AF14)), 0)),""))</f>
        <v/>
      </c>
      <c r="K16" s="121" t="str" cm="1">
        <f t="array" aca="1" ref="K16" ca="1">IF(OR(ISBLANK(K14),K14="N/A"),"",IFERROR(INDEX(INDIRECT(AP14), MATCH(TRUE, EXACT(K14, INDIRECT(AG14)), 0)),""))</f>
        <v/>
      </c>
      <c r="L16" s="121" t="str" cm="1">
        <f t="array" aca="1" ref="L16" ca="1">IF(OR(ISBLANK(L14),L14="N/A"),"",IFERROR(INDEX(INDIRECT(AQ14), MATCH(TRUE, EXACT(L14, INDIRECT(AH14)), 0)),""))</f>
        <v/>
      </c>
      <c r="M16" s="121" t="str" cm="1">
        <f t="array" aca="1" ref="M16" ca="1">IF(OR(ISBLANK(M14),M14="N/A"),"",IFERROR(INDEX(INDIRECT(AR14), MATCH(TRUE, EXACT(M14, INDIRECT(AI14)), 0)),""))</f>
        <v/>
      </c>
      <c r="N16" s="121" t="str" cm="1">
        <f t="array" aca="1" ref="N16" ca="1">IF(OR(ISBLANK(N14),N14="N/A"),"",IFERROR(INDEX(INDIRECT(AS14), MATCH(TRUE, EXACT(N14, INDIRECT(AJ14)), 0)),""))</f>
        <v/>
      </c>
      <c r="O16" s="122" t="str" cm="1">
        <f t="array" aca="1" ref="O16" ca="1">IF(OR(ISBLANK(O14),O14="N/A"),"",IFERROR(INDEX(INDIRECT(AT14), MATCH(TRUE, EXACT(O14, INDIRECT(AK14)), 0)),""))</f>
        <v/>
      </c>
      <c r="P16" s="163"/>
      <c r="Q16" s="165"/>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x14ac:dyDescent="0.35">
      <c r="B17" s="151">
        <v>4</v>
      </c>
      <c r="C17" s="154" t="s">
        <v>46</v>
      </c>
      <c r="D17" s="157" t="str">
        <f>IF(S18=1,"Select an acro type",IF(SUM(T18:AB18)&gt;0,"Code(s) mismatch with acro type",IF(BL18="no","Position 2 must be a from different variation",IF(SUM(CF18:CN18)&gt;0,"Missing minimal component(s)",IF(BM18="no","These bonuses can't be declared together","valid acro")))))</f>
        <v>Select an acro type</v>
      </c>
      <c r="E17" s="157" t="str">
        <f>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15.75" customHeight="1" x14ac:dyDescent="0.35">
      <c r="B18" s="152"/>
      <c r="C18" s="155"/>
      <c r="D18" s="158"/>
      <c r="E18" s="158"/>
      <c r="F18" s="57" t="s">
        <v>77</v>
      </c>
      <c r="G18" s="45"/>
      <c r="H18" s="46"/>
      <c r="I18" s="46"/>
      <c r="J18" s="46"/>
      <c r="K18" s="46"/>
      <c r="L18" s="46"/>
      <c r="M18" s="46"/>
      <c r="N18" s="46"/>
      <c r="O18" s="47"/>
      <c r="P18" s="160" t="str">
        <f>IF(D17="valid acro",CONCATENATE(CO18,"-",G18,IF(H18="","",CONCATENATE("-",H18)),IF(I18="","",CONCATENATE("-",I18)),CONCATENATE("-",J18),IF(K18="","",CONCATENATE("/",K18)),IF(L18="","",CONCATENATE("-",L18)),IF(M18="","",CONCATENATE("-",M18)),IF(N18="","",CONCATENATE("-",N18)),IF(O18="","",CONCATENATE("/",O18))),"")</f>
        <v/>
      </c>
      <c r="Q18" s="161"/>
      <c r="S18" s="48">
        <f>IF(OR(ISBLANK(C17),C17="SELECT TYPE"),1,IF(OR(C17="acro-a",C17="acro-b",C17="acro-c",C17="acro-p"),0))</f>
        <v>1</v>
      </c>
      <c r="T18" s="48" cm="1">
        <f t="array" aca="1" ref="T18" ca="1">IFERROR(_xlfn.XLOOKUP(G18,INDIRECT(AC18),INDIRECT(AC18)),1)</f>
        <v>1</v>
      </c>
      <c r="U18" s="48" cm="1">
        <f t="array" aca="1" ref="U18" ca="1">IFERROR(_xlfn.XLOOKUP(H18,INDIRECT(AD18),INDIRECT(AD18)),1)</f>
        <v>1</v>
      </c>
      <c r="V18" s="48" cm="1">
        <f t="array" aca="1" ref="V18" ca="1">IFERROR(_xlfn.XLOOKUP(I18,INDIRECT(AE18),INDIRECT(AE18)),1)</f>
        <v>1</v>
      </c>
      <c r="W18" s="48" cm="1">
        <f t="array" aca="1" ref="W18" ca="1">IFERROR(_xlfn.XLOOKUP(J18,INDIRECT(AF18),INDIRECT(AF18)),1)</f>
        <v>1</v>
      </c>
      <c r="X18" s="48" cm="1">
        <f t="array" aca="1" ref="X18" ca="1">IFERROR(_xlfn.XLOOKUP(K18,INDIRECT(AG18),INDIRECT(AG18)),1)</f>
        <v>1</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1</v>
      </c>
      <c r="AB18" s="48" cm="1">
        <f t="array" aca="1" ref="AB18" ca="1">IFERROR(_xlfn.XLOOKUP(O18,INDIRECT(AK18),INDIRECT(AK18)),1)</f>
        <v>1</v>
      </c>
      <c r="AC18" s="48" t="b">
        <f>IF($C17="Acro-A","Cons_A",IF($C17="Acro-B","Cons_B",IF($C17="Acro-C","Cons_C",IF($C17="Acro-P","Cons_P"))))</f>
        <v>0</v>
      </c>
      <c r="AD18" s="48" t="b">
        <f>IF($C17="Acro-A","Conn_A",IF($C17="Acro-B","Conn_B",IF($C17="Acro-C","Conn_C",IF($C17="Acro-P","Conn_P"))))</f>
        <v>0</v>
      </c>
      <c r="AE18" s="48" t="b">
        <f>IF($C17="Acro-A","Dir_A",IF($C17="Acro-B","Dir_B",IF($C17="Acro-C","Dir_C",IF($C17="Acro-P","Dir_P"))))</f>
        <v>0</v>
      </c>
      <c r="AF18" s="48" t="b">
        <f>IF($C17="Acro-A","Pos1_A",IF($C17="Acro-B","Pos1_B",IF($C17="Acro-C","Pos1_C",IF($C17="Acro-P","Pos1_P"))))</f>
        <v>0</v>
      </c>
      <c r="AG18" s="48" t="b">
        <f>IF($C17="Acro-A","Pos2_A",IF($C17="Acro-B","Pos2_B",IF($C17="Acro-C","Pos2_C",IF($C17="Acro-P","Pos2_P"))))</f>
        <v>0</v>
      </c>
      <c r="AH18" s="48" t="b">
        <f>IF($C17="Acro-A","RotB_A",IF($C17="Acro-B","RotB_B",IF($C17="Acro-C","RotB_C",IF($C17="Acro-P","RotB_P"))))</f>
        <v>0</v>
      </c>
      <c r="AI18" s="48" t="b">
        <f>IF($C17="Acro-A","Rot_A",IF($C17="Acro-B","Rot_B",IF($C17="Acro-C","Rot_C",IF($C17="Acro-P","Rot_P"))))</f>
        <v>0</v>
      </c>
      <c r="AJ18" s="48" t="b">
        <f>IF($C17="Acro-A","Bon1_A",IF($C17="Acro-B","Bon1_B",IF($C17="Acro-C","Bon1_C",IF($C17="Acro-P","Bon1_P"))))</f>
        <v>0</v>
      </c>
      <c r="AK18" s="48" t="b">
        <f>IF($C17="Acro-A","Bon1_A",IF($C17="Acro-B","Bon1_B",IF($C17="Acro-C","Bon1_C",IF($C17="Acro-P","Bon1_P"))))</f>
        <v>0</v>
      </c>
      <c r="AL18" s="48" t="b">
        <f>IF($C17="Acro-A","ConsNot_A",IF($C17="Acro-B","ConsNot_B",IF($C17="Acro-C","ConsNot_C",IF($C17="Acro-P","ConsNot_P"))))</f>
        <v>0</v>
      </c>
      <c r="AM18" s="48" t="b">
        <f>IF($C17="Acro-A","ConnNot_A",IF($C17="Acro-B","ConnNot_B",IF($C17="Acro-C","ConnNot_C",IF($C17="Acro-P","ConnNot_P"))))</f>
        <v>0</v>
      </c>
      <c r="AN18" s="48" t="b">
        <f>IF($C17="Acro-A","DirNot_A",IF($C17="Acro-B","DirNot_B",IF($C17="Acro-C","DirNot_C",IF($C17="Acro-P","DirNot_P"))))</f>
        <v>0</v>
      </c>
      <c r="AO18" s="48" t="b">
        <f>IF($C17="Acro-A","Pos1Not_A",IF($C17="Acro-B","Pos1Not_B",IF($C17="Acro-C","Pos1Not_C",IF($C17="Acro-P","Pos1Not_P"))))</f>
        <v>0</v>
      </c>
      <c r="AP18" s="48" t="b">
        <f>IF($C17="Acro-A","Pos2Not_A",IF($C17="Acro-B","Pos2Not_B",IF($C17="Acro-C","Pos2Not_C",IF($C17="Acro-P","Pos2Not_P"))))</f>
        <v>0</v>
      </c>
      <c r="AQ18" s="48" t="b">
        <f>IF($C17="Acro-A","RotBNot_A",IF($C17="Acro-B","RotBNot_B",IF($C17="Acro-C","RotBNot_C",IF($C17="Acro-P","RotBNot_P"))))</f>
        <v>0</v>
      </c>
      <c r="AR18" s="48" t="b">
        <f>IF($C17="Acro-A","RotNot_A",IF($C17="Acro-B","RotNot_B",IF($C17="Acro-C","RotNot_C",IF($C17="Acro-P","RotNot_P"))))</f>
        <v>0</v>
      </c>
      <c r="AS18" s="48" t="b">
        <f>IF($C17="Acro-A","Bon1Not_A",IF($C17="Acro-B","Bon1Not_B",IF($C17="Acro-C","Bon1Not_C",IF($C17="Acro-P","Bon1Not_P"))))</f>
        <v>0</v>
      </c>
      <c r="AT18" s="48" t="b">
        <f>IF($C17="Acro-A","Bon1Not_A",IF($C17="Acro-B","Bon1Not_B",IF($C17="Acro-C","Bon1Not_C",IF($C17="Acro-P","Bon1Not_P"))))</f>
        <v>0</v>
      </c>
      <c r="AU18" s="48" t="b">
        <f>IF($C17="Acro-A","ConsDD_A",IF($C17="Acro-B","ConsDD_B",IF($C17="Acro-C","ConsDD_C",IF($C17="Acro-P","ConsDD_P"))))</f>
        <v>0</v>
      </c>
      <c r="AV18" s="48" t="b">
        <f>IF($C17="Acro-A","ConnDD_A",IF($C17="Acro-B","ConnDD_B",IF($C17="Acro-C","ConnDD_C",IF($C17="Acro-P","ConnDD_P"))))</f>
        <v>0</v>
      </c>
      <c r="AW18" s="48" t="b">
        <f>IF($C17="Acro-A","DirDD_A",IF($C17="Acro-B","DirDD_B",IF($C17="Acro-C","DirDD_C",IF($C17="Acro-P","DirDD_P"))))</f>
        <v>0</v>
      </c>
      <c r="AX18" s="48" t="b">
        <f>IF($C17="Acro-A","Pos1DD_A",IF($C17="Acro-B","Pos1DD_B",IF($C17="Acro-C","Pos1DD_C",IF($C17="Acro-P","Pos1DD_P"))))</f>
        <v>0</v>
      </c>
      <c r="AY18" s="48" t="b">
        <f>IF($C17="Acro-A","Pos2DD_A",IF($C17="Acro-B","Pos2DD_B",IF($C17="Acro-C","Pos2DD_C",IF($C17="Acro-P","Pos2DD_P"))))</f>
        <v>0</v>
      </c>
      <c r="AZ18" s="48" t="b">
        <f>IF($C17="Acro-A","RotBDD_A",IF($C17="Acro-B","RotBDD_B",IF($C17="Acro-C","RotBDD_C",IF($C17="Acro-P","RotBDD_P"))))</f>
        <v>0</v>
      </c>
      <c r="BA18" s="48" t="b">
        <f>IF($C17="Acro-A","RotDD_A",IF($C17="Acro-B","RotDD_B",IF($C17="Acro-C","RotDD_C",IF($C17="Acro-P","RotDD_P"))))</f>
        <v>0</v>
      </c>
      <c r="BB18" s="48" t="b">
        <f>IF($C17="Acro-A","Bon1DD_A",IF($C17="Acro-B","Bon1DD_B",IF($C17="Acro-C","Bon1DD_C",IF($C17="Acro-P","Bon1DD_P"))))</f>
        <v>0</v>
      </c>
      <c r="BC18" s="48" t="b">
        <f>IF($C17="Acro-A","Bon1DD_A",IF($C17="Acro-B","Bon1DD_B",IF($C17="Acro-C","Bon1DD_C",IF($C17="Acro-P","Bon1DD_P"))))</f>
        <v>0</v>
      </c>
      <c r="BD18" s="48" t="b">
        <f>IF($C17="Acro-A","Pos1Var_A",IF($C17="Acro-B","Pos1Var_B",IF($C17="Acro-C","Pos1Var_C",IF($C17="Acro-P","Pos1Var_P"))))</f>
        <v>0</v>
      </c>
      <c r="BE18" s="48" t="b">
        <f>IF($C17="Acro-A","Pos2Var_A",IF($C17="Acro-B","Pos2Var_B",IF($C17="Acro-C","Pos2Var_C",IF($C17="Acro-P","Pos2Var_P"))))</f>
        <v>0</v>
      </c>
      <c r="BF18" s="48" t="b">
        <f>IF($C17="Acro-A","Bon1Var_A",IF($C17="Acro-B","Bon1Var_B",IF($C17="Acro-C","Bon1Var_C",IF($C17="Acro-P","Bon1Var_P"))))</f>
        <v>0</v>
      </c>
      <c r="BG18" s="48" t="b">
        <f>IF($C17="Acro-A","Bon1Var_A",IF($C17="Acro-B","Bon1Var_B",IF($C17="Acro-C","Bon1Var_C",IF($C17="Acro-P","Bon1Var_P"))))</f>
        <v>0</v>
      </c>
      <c r="BH18" s="48" cm="1">
        <f t="array" aca="1" ref="BH18" ca="1">IFERROR(INDEX(INDIRECT(BD18),MATCH(TRUE,EXACT(J18,INDIRECT(AF18)),0)),0)</f>
        <v>0</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
      </c>
      <c r="BO18" s="48" t="str">
        <f>IFERROR(IF(_xlfn.XLOOKUP(AD18,Requirements!$B:$B,Requirements!$C:$C)=0,"no","ok"),"")</f>
        <v/>
      </c>
      <c r="BP18" s="48" t="str">
        <f>IFERROR(IF(_xlfn.XLOOKUP(AE18,Requirements!$B:$B,Requirements!$C:$C)=0,"no","ok"),"")</f>
        <v/>
      </c>
      <c r="BQ18" s="48" t="str">
        <f>IFERROR(IF(_xlfn.XLOOKUP(AF18,Requirements!$B:$B,Requirements!$C:$C)=0,"no","ok"),"")</f>
        <v/>
      </c>
      <c r="BR18" s="48" t="str">
        <f>IFERROR(IF(_xlfn.XLOOKUP(AG18,Requirements!$B:$B,Requirements!$C:$C)=0,"no","ok"),"")</f>
        <v/>
      </c>
      <c r="BS18" s="48" t="str">
        <f>IFERROR(IF(_xlfn.XLOOKUP(AH18,Requirements!$B:$B,Requirements!$C:$C)=0,"no","ok"),"")</f>
        <v/>
      </c>
      <c r="BT18" s="48" t="str">
        <f>IFERROR(IF(_xlfn.XLOOKUP(AI18,Requirements!$B:$B,Requirements!$C:$C)=0,"no","ok"),"")</f>
        <v/>
      </c>
      <c r="BU18" s="48" t="str">
        <f>IFERROR(IF(_xlfn.XLOOKUP(AJ18,Requirements!$B:$B,Requirements!$C:$C)=0,"no","ok"),"")</f>
        <v/>
      </c>
      <c r="BV18" s="48" t="str">
        <f>IFERROR(IF(_xlfn.XLOOKUP(AK18,Requirements!$B:$B,Requirements!$C:$C)=0,"no","ok"),"")</f>
        <v/>
      </c>
      <c r="BW18" s="48" t="str">
        <f>IFERROR(IF(_xlfn.XLOOKUP(AC18,Requirements!$B:$B,Requirements!$D:$D)=0,"no","ok"),"")</f>
        <v/>
      </c>
      <c r="BX18" s="48" t="str">
        <f>IFERROR(IF(_xlfn.XLOOKUP(AD18,Requirements!$B:$B,Requirements!$D:$D)=0,"no","ok"),"")</f>
        <v/>
      </c>
      <c r="BY18" s="48" t="str">
        <f>IFERROR(IF(_xlfn.XLOOKUP(AE18,Requirements!$B:$B,Requirements!$D:$D)=0,"no","ok"),"")</f>
        <v/>
      </c>
      <c r="BZ18" s="48" t="str">
        <f>IFERROR(IF(_xlfn.XLOOKUP(AF18,Requirements!$B:$B,Requirements!$D:$D)=0,"no","ok"),"")</f>
        <v/>
      </c>
      <c r="CA18" s="48" t="str">
        <f>IFERROR(IF(_xlfn.XLOOKUP(AG18,Requirements!$B:$B,Requirements!$D:$D)=0,"no","ok"),"")</f>
        <v/>
      </c>
      <c r="CB18" s="48" t="str">
        <f>IFERROR(IF(_xlfn.XLOOKUP(AH18,Requirements!$B:$B,Requirements!$D:$D)=0,"no","ok"),"")</f>
        <v/>
      </c>
      <c r="CC18" s="48" t="str">
        <f>IFERROR(IF(_xlfn.XLOOKUP(AI18,Requirements!$B:$B,Requirements!$D:$D)=0,"no","ok"),"")</f>
        <v/>
      </c>
      <c r="CD18" s="48" t="str">
        <f>IFERROR(IF(_xlfn.XLOOKUP(AJ18,Requirements!$B:$B,Requirements!$D:$D)=0,"no","ok"),"")</f>
        <v/>
      </c>
      <c r="CE18" s="48" t="str">
        <f>IFERROR(IF(_xlfn.XLOOKUP(AK18,Requirements!$B:$B,Requirements!$D:$D)=0,"no","ok"),"")</f>
        <v/>
      </c>
      <c r="CF18" s="48">
        <f t="shared" ref="CF18:CN18" si="3">IF(AND(BW18="ok",ISBLANK(G18)),1,0)</f>
        <v>0</v>
      </c>
      <c r="CG18" s="48">
        <f t="shared" si="3"/>
        <v>0</v>
      </c>
      <c r="CH18" s="48">
        <f t="shared" si="3"/>
        <v>0</v>
      </c>
      <c r="CI18" s="48">
        <f t="shared" si="3"/>
        <v>0</v>
      </c>
      <c r="CJ18" s="48">
        <f t="shared" si="3"/>
        <v>0</v>
      </c>
      <c r="CK18" s="48">
        <f t="shared" si="3"/>
        <v>0</v>
      </c>
      <c r="CL18" s="48">
        <f t="shared" si="3"/>
        <v>0</v>
      </c>
      <c r="CM18" s="48">
        <f t="shared" si="3"/>
        <v>0</v>
      </c>
      <c r="CN18" s="48">
        <f t="shared" si="3"/>
        <v>0</v>
      </c>
      <c r="CO18" s="48" t="str">
        <f>IF(NOT(C17="SELECT TYPE"),RIGHT(C17,1),"")</f>
        <v/>
      </c>
      <c r="CP18" s="48" t="str">
        <f ca="1">IF(BH18=0,"",CONCATENATE(CO18,"&amp;",BH18))</f>
        <v/>
      </c>
      <c r="CQ18" s="48" t="str">
        <f ca="1">IF(BI18=0,"",CONCATENATE(CO18,"&amp;",BI18))</f>
        <v/>
      </c>
      <c r="CR18" s="48" t="str">
        <f ca="1">IF(LEN(CP18)=0,"",COUNTIF($CP$6:$CQ$50,CP18))</f>
        <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t="b">
        <f>IF(CO18="A",IF(OR(CX18&gt;0,CY18&gt;0),1,0),IF(CO18="B",IF(OR(CZ18&gt;0,DA18&gt;0),1,0),IF(CO18="C",IF(CZ18&gt;0,1,0),IF(CO18="P",IF(OR(CX18&gt;0,CY18&gt;0,CZ18&gt;0,DA18&gt;0),1,0)))))</f>
        <v>0</v>
      </c>
      <c r="DC18" s="48" t="str">
        <f>IF(DB18&gt;0,"Warning: this acro is the 'same' as another one in the same group","distinct acro")</f>
        <v>Warning: this acro is the 'same' as another one in the same group</v>
      </c>
    </row>
    <row r="19" spans="2:107" ht="16.5" customHeight="1" x14ac:dyDescent="0.35">
      <c r="B19" s="152"/>
      <c r="C19" s="155"/>
      <c r="D19" s="158"/>
      <c r="E19" s="158"/>
      <c r="F19" s="57" t="s">
        <v>78</v>
      </c>
      <c r="G19" s="117" t="str" cm="1">
        <f t="array" aca="1" ref="G19" ca="1">IF(OR(ISBLANK(G18),G18="N/A"),"",IFERROR(INDEX(INDIRECT(AU18), MATCH(TRUE, EXACT(G18, INDIRECT(AC18)), 0)),0))</f>
        <v/>
      </c>
      <c r="H19" s="118" t="str" cm="1">
        <f t="array" aca="1" ref="H19" ca="1">IF(OR(ISBLANK(H18),H18="N/A"),"",IFERROR(INDEX(INDIRECT(AV18), MATCH(TRUE, EXACT(H18, INDIRECT(AD18)), 0)),0))</f>
        <v/>
      </c>
      <c r="I19" s="118" t="str" cm="1">
        <f t="array" aca="1" ref="I19" ca="1">IF(OR(ISBLANK(I18),I18="N/A"),"",IFERROR(INDEX(INDIRECT(AW18), MATCH(TRUE, EXACT(I18, INDIRECT(AE18)), 0)),0))</f>
        <v/>
      </c>
      <c r="J19" s="118" t="str" cm="1">
        <f t="array" aca="1" ref="J19" ca="1">IF(OR(ISBLANK(J18),J18="N/A"),"",IFERROR(INDEX(INDIRECT(AX18), MATCH(TRUE, EXACT(J18, INDIRECT(AF18)), 0)),0))</f>
        <v/>
      </c>
      <c r="K19" s="118" t="str" cm="1">
        <f t="array" aca="1" ref="K19" ca="1">IF(OR(ISBLANK(K18),K18="N/A"),"",IFERROR(INDEX(INDIRECT(AY18), MATCH(TRUE, EXACT(K18, INDIRECT(AG18)), 0)),0))</f>
        <v/>
      </c>
      <c r="L19" s="118" t="str" cm="1">
        <f t="array" aca="1" ref="L19" ca="1">IF(OR(ISBLANK(L18),L18="N/A"),"",IFERROR(INDEX(INDIRECT(AZ18), MATCH(TRUE, EXACT(L18, INDIRECT(AH18)), 0)),0))</f>
        <v/>
      </c>
      <c r="M19" s="118" t="str" cm="1">
        <f t="array" aca="1" ref="M19" ca="1">IF(OR(ISBLANK(M18),M18="N/A"),"",IFERROR(INDEX(INDIRECT(BA18), MATCH(TRUE, EXACT(M18, INDIRECT(AI18)), 0)),0))</f>
        <v/>
      </c>
      <c r="N19" s="118" t="str" cm="1">
        <f t="array" aca="1" ref="N19" ca="1">IF(OR(ISBLANK(N18),N18="N/A"),"",IFERROR(INDEX(INDIRECT(BB18), MATCH(TRUE, EXACT(N18, INDIRECT(AJ18)), 0)),0))</f>
        <v/>
      </c>
      <c r="O19" s="119" t="str" cm="1">
        <f t="array" aca="1" ref="O19" ca="1">IF(OR(ISBLANK(O18),O18="N/A"),"",IFERROR(INDEX(INDIRECT(BC18), MATCH(TRUE, EXACT(O18, INDIRECT(AK18)), 0)),0))</f>
        <v/>
      </c>
      <c r="P19" s="162" t="str">
        <f>IF(D17="valid acro",SUM(G19:O19),IF(D17="select an acro type","select type first","correct error(s)"))</f>
        <v>select type first</v>
      </c>
      <c r="Q19" s="164" t="str">
        <f>IF(D17="valid acro",P19+0.5,IF(D17="select an acro type","select type first","correct error(s)"))</f>
        <v>select type first</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x14ac:dyDescent="0.35">
      <c r="B20" s="152"/>
      <c r="C20" s="156"/>
      <c r="D20" s="158"/>
      <c r="E20" s="158"/>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63"/>
      <c r="Q20" s="165"/>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x14ac:dyDescent="0.35">
      <c r="B21" s="151">
        <v>5</v>
      </c>
      <c r="C21" s="154" t="s">
        <v>46</v>
      </c>
      <c r="D21" s="157" t="str">
        <f>IF(S22=1,"Select an acro type",IF(SUM(T22:AB22)&gt;0,"Code(s) mismatch with acro type",IF(BL22="no","Position 2 must be a from different variation",IF(SUM(CF22:CN22)&gt;0,"Missing minimal component(s)",IF(BM22="no","These bonuses can't be declared together","valid acro")))))</f>
        <v>Select an acro type</v>
      </c>
      <c r="E21" s="157" t="str">
        <f>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15.75" customHeight="1" x14ac:dyDescent="0.35">
      <c r="B22" s="152"/>
      <c r="C22" s="155"/>
      <c r="D22" s="158"/>
      <c r="E22" s="158"/>
      <c r="F22" s="57" t="s">
        <v>77</v>
      </c>
      <c r="G22" s="45"/>
      <c r="H22" s="46"/>
      <c r="I22" s="46"/>
      <c r="J22" s="46"/>
      <c r="K22" s="46"/>
      <c r="L22" s="46"/>
      <c r="M22" s="46"/>
      <c r="N22" s="46"/>
      <c r="O22" s="47"/>
      <c r="P22" s="160" t="str">
        <f>IF(D21="valid acro",CONCATENATE(CO22,"-",G22,IF(H22="","",CONCATENATE("-",H22)),IF(I22="","",CONCATENATE("-",I22)),CONCATENATE("-",J22),IF(K22="","",CONCATENATE("/",K22)),IF(L22="","",CONCATENATE("-",L22)),IF(M22="","",CONCATENATE("-",M22)),IF(N22="","",CONCATENATE("-",N22)),IF(O22="","",CONCATENATE("/",O22))),"")</f>
        <v/>
      </c>
      <c r="Q22" s="161"/>
      <c r="S22" s="48">
        <f>IF(OR(ISBLANK(C21),C21="SELECT TYPE"),1,IF(OR(C21="acro-a",C21="acro-b",C21="acro-c",C21="acro-p"),0))</f>
        <v>1</v>
      </c>
      <c r="T22" s="48" cm="1">
        <f t="array" aca="1" ref="T22" ca="1">IFERROR(_xlfn.XLOOKUP(G22,INDIRECT(AC22),INDIRECT(AC22)),1)</f>
        <v>1</v>
      </c>
      <c r="U22" s="48" cm="1">
        <f t="array" aca="1" ref="U22" ca="1">IFERROR(_xlfn.XLOOKUP(H22,INDIRECT(AD22),INDIRECT(AD22)),1)</f>
        <v>1</v>
      </c>
      <c r="V22" s="48" cm="1">
        <f t="array" aca="1" ref="V22" ca="1">IFERROR(_xlfn.XLOOKUP(I22,INDIRECT(AE22),INDIRECT(AE22)),1)</f>
        <v>1</v>
      </c>
      <c r="W22" s="48" cm="1">
        <f t="array" aca="1" ref="W22" ca="1">IFERROR(_xlfn.XLOOKUP(J22,INDIRECT(AF22),INDIRECT(AF22)),1)</f>
        <v>1</v>
      </c>
      <c r="X22" s="48" cm="1">
        <f t="array" aca="1" ref="X22" ca="1">IFERROR(_xlfn.XLOOKUP(K22,INDIRECT(AG22),INDIRECT(AG22)),1)</f>
        <v>1</v>
      </c>
      <c r="Y22" s="48" cm="1">
        <f t="array" aca="1" ref="Y22" ca="1">IFERROR(_xlfn.XLOOKUP(L22,INDIRECT(AH22),INDIRECT(AH22)),1)</f>
        <v>1</v>
      </c>
      <c r="Z22" s="48" cm="1">
        <f t="array" aca="1" ref="Z22" ca="1">IFERROR(_xlfn.XLOOKUP(M22,INDIRECT(AI22),INDIRECT(AI22)),1)</f>
        <v>1</v>
      </c>
      <c r="AA22" s="48" cm="1">
        <f t="array" aca="1" ref="AA22" ca="1">IFERROR(_xlfn.XLOOKUP(N22,INDIRECT(AJ22),INDIRECT(AJ22)),1)</f>
        <v>1</v>
      </c>
      <c r="AB22" s="48" cm="1">
        <f t="array" aca="1" ref="AB22" ca="1">IFERROR(_xlfn.XLOOKUP(O22,INDIRECT(AK22),INDIRECT(AK22)),1)</f>
        <v>1</v>
      </c>
      <c r="AC22" s="48" t="b">
        <f>IF($C21="Acro-A","Cons_A",IF($C21="Acro-B","Cons_B",IF($C21="Acro-C","Cons_C",IF($C21="Acro-P","Cons_P"))))</f>
        <v>0</v>
      </c>
      <c r="AD22" s="48" t="b">
        <f>IF($C21="Acro-A","Conn_A",IF($C21="Acro-B","Conn_B",IF($C21="Acro-C","Conn_C",IF($C21="Acro-P","Conn_P"))))</f>
        <v>0</v>
      </c>
      <c r="AE22" s="48" t="b">
        <f>IF($C21="Acro-A","Dir_A",IF($C21="Acro-B","Dir_B",IF($C21="Acro-C","Dir_C",IF($C21="Acro-P","Dir_P"))))</f>
        <v>0</v>
      </c>
      <c r="AF22" s="48" t="b">
        <f>IF($C21="Acro-A","Pos1_A",IF($C21="Acro-B","Pos1_B",IF($C21="Acro-C","Pos1_C",IF($C21="Acro-P","Pos1_P"))))</f>
        <v>0</v>
      </c>
      <c r="AG22" s="48" t="b">
        <f>IF($C21="Acro-A","Pos2_A",IF($C21="Acro-B","Pos2_B",IF($C21="Acro-C","Pos2_C",IF($C21="Acro-P","Pos2_P"))))</f>
        <v>0</v>
      </c>
      <c r="AH22" s="48" t="b">
        <f>IF($C21="Acro-A","RotB_A",IF($C21="Acro-B","RotB_B",IF($C21="Acro-C","RotB_C",IF($C21="Acro-P","RotB_P"))))</f>
        <v>0</v>
      </c>
      <c r="AI22" s="48" t="b">
        <f>IF($C21="Acro-A","Rot_A",IF($C21="Acro-B","Rot_B",IF($C21="Acro-C","Rot_C",IF($C21="Acro-P","Rot_P"))))</f>
        <v>0</v>
      </c>
      <c r="AJ22" s="48" t="b">
        <f>IF($C21="Acro-A","Bon1_A",IF($C21="Acro-B","Bon1_B",IF($C21="Acro-C","Bon1_C",IF($C21="Acro-P","Bon1_P"))))</f>
        <v>0</v>
      </c>
      <c r="AK22" s="48" t="b">
        <f>IF($C21="Acro-A","Bon1_A",IF($C21="Acro-B","Bon1_B",IF($C21="Acro-C","Bon1_C",IF($C21="Acro-P","Bon1_P"))))</f>
        <v>0</v>
      </c>
      <c r="AL22" s="48" t="b">
        <f>IF($C21="Acro-A","ConsNot_A",IF($C21="Acro-B","ConsNot_B",IF($C21="Acro-C","ConsNot_C",IF($C21="Acro-P","ConsNot_P"))))</f>
        <v>0</v>
      </c>
      <c r="AM22" s="48" t="b">
        <f>IF($C21="Acro-A","ConnNot_A",IF($C21="Acro-B","ConnNot_B",IF($C21="Acro-C","ConnNot_C",IF($C21="Acro-P","ConnNot_P"))))</f>
        <v>0</v>
      </c>
      <c r="AN22" s="48" t="b">
        <f>IF($C21="Acro-A","DirNot_A",IF($C21="Acro-B","DirNot_B",IF($C21="Acro-C","DirNot_C",IF($C21="Acro-P","DirNot_P"))))</f>
        <v>0</v>
      </c>
      <c r="AO22" s="48" t="b">
        <f>IF($C21="Acro-A","Pos1Not_A",IF($C21="Acro-B","Pos1Not_B",IF($C21="Acro-C","Pos1Not_C",IF($C21="Acro-P","Pos1Not_P"))))</f>
        <v>0</v>
      </c>
      <c r="AP22" s="48" t="b">
        <f>IF($C21="Acro-A","Pos2Not_A",IF($C21="Acro-B","Pos2Not_B",IF($C21="Acro-C","Pos2Not_C",IF($C21="Acro-P","Pos2Not_P"))))</f>
        <v>0</v>
      </c>
      <c r="AQ22" s="48" t="b">
        <f>IF($C21="Acro-A","RotBNot_A",IF($C21="Acro-B","RotBNot_B",IF($C21="Acro-C","RotBNot_C",IF($C21="Acro-P","RotBNot_P"))))</f>
        <v>0</v>
      </c>
      <c r="AR22" s="48" t="b">
        <f>IF($C21="Acro-A","RotNot_A",IF($C21="Acro-B","RotNot_B",IF($C21="Acro-C","RotNot_C",IF($C21="Acro-P","RotNot_P"))))</f>
        <v>0</v>
      </c>
      <c r="AS22" s="48" t="b">
        <f>IF($C21="Acro-A","Bon1Not_A",IF($C21="Acro-B","Bon1Not_B",IF($C21="Acro-C","Bon1Not_C",IF($C21="Acro-P","Bon1Not_P"))))</f>
        <v>0</v>
      </c>
      <c r="AT22" s="48" t="b">
        <f>IF($C21="Acro-A","Bon1Not_A",IF($C21="Acro-B","Bon1Not_B",IF($C21="Acro-C","Bon1Not_C",IF($C21="Acro-P","Bon1Not_P"))))</f>
        <v>0</v>
      </c>
      <c r="AU22" s="48" t="b">
        <f>IF($C21="Acro-A","ConsDD_A",IF($C21="Acro-B","ConsDD_B",IF($C21="Acro-C","ConsDD_C",IF($C21="Acro-P","ConsDD_P"))))</f>
        <v>0</v>
      </c>
      <c r="AV22" s="48" t="b">
        <f>IF($C21="Acro-A","ConnDD_A",IF($C21="Acro-B","ConnDD_B",IF($C21="Acro-C","ConnDD_C",IF($C21="Acro-P","ConnDD_P"))))</f>
        <v>0</v>
      </c>
      <c r="AW22" s="48" t="b">
        <f>IF($C21="Acro-A","DirDD_A",IF($C21="Acro-B","DirDD_B",IF($C21="Acro-C","DirDD_C",IF($C21="Acro-P","DirDD_P"))))</f>
        <v>0</v>
      </c>
      <c r="AX22" s="48" t="b">
        <f>IF($C21="Acro-A","Pos1DD_A",IF($C21="Acro-B","Pos1DD_B",IF($C21="Acro-C","Pos1DD_C",IF($C21="Acro-P","Pos1DD_P"))))</f>
        <v>0</v>
      </c>
      <c r="AY22" s="48" t="b">
        <f>IF($C21="Acro-A","Pos2DD_A",IF($C21="Acro-B","Pos2DD_B",IF($C21="Acro-C","Pos2DD_C",IF($C21="Acro-P","Pos2DD_P"))))</f>
        <v>0</v>
      </c>
      <c r="AZ22" s="48" t="b">
        <f>IF($C21="Acro-A","RotBDD_A",IF($C21="Acro-B","RotBDD_B",IF($C21="Acro-C","RotBDD_C",IF($C21="Acro-P","RotBDD_P"))))</f>
        <v>0</v>
      </c>
      <c r="BA22" s="48" t="b">
        <f>IF($C21="Acro-A","RotDD_A",IF($C21="Acro-B","RotDD_B",IF($C21="Acro-C","RotDD_C",IF($C21="Acro-P","RotDD_P"))))</f>
        <v>0</v>
      </c>
      <c r="BB22" s="48" t="b">
        <f>IF($C21="Acro-A","Bon1DD_A",IF($C21="Acro-B","Bon1DD_B",IF($C21="Acro-C","Bon1DD_C",IF($C21="Acro-P","Bon1DD_P"))))</f>
        <v>0</v>
      </c>
      <c r="BC22" s="48" t="b">
        <f>IF($C21="Acro-A","Bon1DD_A",IF($C21="Acro-B","Bon1DD_B",IF($C21="Acro-C","Bon1DD_C",IF($C21="Acro-P","Bon1DD_P"))))</f>
        <v>0</v>
      </c>
      <c r="BD22" s="48" t="b">
        <f>IF($C21="Acro-A","Pos1Var_A",IF($C21="Acro-B","Pos1Var_B",IF($C21="Acro-C","Pos1Var_C",IF($C21="Acro-P","Pos1Var_P"))))</f>
        <v>0</v>
      </c>
      <c r="BE22" s="48" t="b">
        <f>IF($C21="Acro-A","Pos2Var_A",IF($C21="Acro-B","Pos2Var_B",IF($C21="Acro-C","Pos2Var_C",IF($C21="Acro-P","Pos2Var_P"))))</f>
        <v>0</v>
      </c>
      <c r="BF22" s="48" t="b">
        <f>IF($C21="Acro-A","Bon1Var_A",IF($C21="Acro-B","Bon1Var_B",IF($C21="Acro-C","Bon1Var_C",IF($C21="Acro-P","Bon1Var_P"))))</f>
        <v>0</v>
      </c>
      <c r="BG22" s="48" t="b">
        <f>IF($C21="Acro-A","Bon1Var_A",IF($C21="Acro-B","Bon1Var_B",IF($C21="Acro-C","Bon1Var_C",IF($C21="Acro-P","Bon1Var_P"))))</f>
        <v>0</v>
      </c>
      <c r="BH22" s="48" cm="1">
        <f t="array" aca="1" ref="BH22" ca="1">IFERROR(INDEX(INDIRECT(BD22),MATCH(TRUE,EXACT(J22,INDIRECT(AF22)),0)),0)</f>
        <v>0</v>
      </c>
      <c r="BI22" s="48" cm="1">
        <f t="array" aca="1" ref="BI22" ca="1">IFERROR(INDEX(INDIRECT(BE22),MATCH(TRUE,EXACT(K22,INDIRECT(AG22)),0)),0)</f>
        <v>0</v>
      </c>
      <c r="BJ22" s="48" cm="1">
        <f t="array" aca="1" ref="BJ22" ca="1">IFERROR(INDEX(INDIRECT(BF22),MATCH(TRUE,EXACT(N22,INDIRECT(AJ22)),0)),0)</f>
        <v>0</v>
      </c>
      <c r="BK22" s="48" cm="1">
        <f t="array" aca="1" ref="BK22" ca="1">IFERROR(INDEX(INDIRECT(BG22),MATCH(TRUE,EXACT(O22,INDIRECT(AK22)),0)),0)</f>
        <v>0</v>
      </c>
      <c r="BL22" s="48" t="str">
        <f ca="1">IF(BH22=0,"ok",IF(BH22=BI22,"no","ok"))</f>
        <v>ok</v>
      </c>
      <c r="BM22" s="48" t="str">
        <f ca="1">IF(BJ22=0,"ok",IF(BJ22=BK22,"no","ok"))</f>
        <v>ok</v>
      </c>
      <c r="BN22" s="48" t="str">
        <f>IFERROR(IF(_xlfn.XLOOKUP(AC22,Requirements!$B:$B,Requirements!$C:$C)=0,"no","ok"),"")</f>
        <v/>
      </c>
      <c r="BO22" s="48" t="str">
        <f>IFERROR(IF(_xlfn.XLOOKUP(AD22,Requirements!$B:$B,Requirements!$C:$C)=0,"no","ok"),"")</f>
        <v/>
      </c>
      <c r="BP22" s="48" t="str">
        <f>IFERROR(IF(_xlfn.XLOOKUP(AE22,Requirements!$B:$B,Requirements!$C:$C)=0,"no","ok"),"")</f>
        <v/>
      </c>
      <c r="BQ22" s="48" t="str">
        <f>IFERROR(IF(_xlfn.XLOOKUP(AF22,Requirements!$B:$B,Requirements!$C:$C)=0,"no","ok"),"")</f>
        <v/>
      </c>
      <c r="BR22" s="48" t="str">
        <f>IFERROR(IF(_xlfn.XLOOKUP(AG22,Requirements!$B:$B,Requirements!$C:$C)=0,"no","ok"),"")</f>
        <v/>
      </c>
      <c r="BS22" s="48" t="str">
        <f>IFERROR(IF(_xlfn.XLOOKUP(AH22,Requirements!$B:$B,Requirements!$C:$C)=0,"no","ok"),"")</f>
        <v/>
      </c>
      <c r="BT22" s="48" t="str">
        <f>IFERROR(IF(_xlfn.XLOOKUP(AI22,Requirements!$B:$B,Requirements!$C:$C)=0,"no","ok"),"")</f>
        <v/>
      </c>
      <c r="BU22" s="48" t="str">
        <f>IFERROR(IF(_xlfn.XLOOKUP(AJ22,Requirements!$B:$B,Requirements!$C:$C)=0,"no","ok"),"")</f>
        <v/>
      </c>
      <c r="BV22" s="48" t="str">
        <f>IFERROR(IF(_xlfn.XLOOKUP(AK22,Requirements!$B:$B,Requirements!$C:$C)=0,"no","ok"),"")</f>
        <v/>
      </c>
      <c r="BW22" s="48" t="str">
        <f>IFERROR(IF(_xlfn.XLOOKUP(AC22,Requirements!$B:$B,Requirements!$D:$D)=0,"no","ok"),"")</f>
        <v/>
      </c>
      <c r="BX22" s="48" t="str">
        <f>IFERROR(IF(_xlfn.XLOOKUP(AD22,Requirements!$B:$B,Requirements!$D:$D)=0,"no","ok"),"")</f>
        <v/>
      </c>
      <c r="BY22" s="48" t="str">
        <f>IFERROR(IF(_xlfn.XLOOKUP(AE22,Requirements!$B:$B,Requirements!$D:$D)=0,"no","ok"),"")</f>
        <v/>
      </c>
      <c r="BZ22" s="48" t="str">
        <f>IFERROR(IF(_xlfn.XLOOKUP(AF22,Requirements!$B:$B,Requirements!$D:$D)=0,"no","ok"),"")</f>
        <v/>
      </c>
      <c r="CA22" s="48" t="str">
        <f>IFERROR(IF(_xlfn.XLOOKUP(AG22,Requirements!$B:$B,Requirements!$D:$D)=0,"no","ok"),"")</f>
        <v/>
      </c>
      <c r="CB22" s="48" t="str">
        <f>IFERROR(IF(_xlfn.XLOOKUP(AH22,Requirements!$B:$B,Requirements!$D:$D)=0,"no","ok"),"")</f>
        <v/>
      </c>
      <c r="CC22" s="48" t="str">
        <f>IFERROR(IF(_xlfn.XLOOKUP(AI22,Requirements!$B:$B,Requirements!$D:$D)=0,"no","ok"),"")</f>
        <v/>
      </c>
      <c r="CD22" s="48" t="str">
        <f>IFERROR(IF(_xlfn.XLOOKUP(AJ22,Requirements!$B:$B,Requirements!$D:$D)=0,"no","ok"),"")</f>
        <v/>
      </c>
      <c r="CE22" s="48" t="str">
        <f>IFERROR(IF(_xlfn.XLOOKUP(AK22,Requirements!$B:$B,Requirements!$D:$D)=0,"no","ok"),"")</f>
        <v/>
      </c>
      <c r="CF22" s="48">
        <f t="shared" ref="CF22:CN22" si="4">IF(AND(BW22="ok",ISBLANK(G22)),1,0)</f>
        <v>0</v>
      </c>
      <c r="CG22" s="48">
        <f t="shared" si="4"/>
        <v>0</v>
      </c>
      <c r="CH22" s="48">
        <f t="shared" si="4"/>
        <v>0</v>
      </c>
      <c r="CI22" s="48">
        <f t="shared" si="4"/>
        <v>0</v>
      </c>
      <c r="CJ22" s="48">
        <f t="shared" si="4"/>
        <v>0</v>
      </c>
      <c r="CK22" s="48">
        <f t="shared" si="4"/>
        <v>0</v>
      </c>
      <c r="CL22" s="48">
        <f t="shared" si="4"/>
        <v>0</v>
      </c>
      <c r="CM22" s="48">
        <f t="shared" si="4"/>
        <v>0</v>
      </c>
      <c r="CN22" s="48">
        <f t="shared" si="4"/>
        <v>0</v>
      </c>
      <c r="CO22" s="48" t="str">
        <f>IF(NOT(C21="SELECT TYPE"),RIGHT(C21,1),"")</f>
        <v/>
      </c>
      <c r="CP22" s="48" t="str">
        <f ca="1">IF(BH22=0,"",CONCATENATE(CO22,"&amp;",BH22))</f>
        <v/>
      </c>
      <c r="CQ22" s="48" t="str">
        <f ca="1">IF(BI22=0,"",CONCATENATE(CO22,"&amp;",BI22))</f>
        <v/>
      </c>
      <c r="CR22" s="48" t="str">
        <f ca="1">IF(LEN(CP22)=0,"",COUNTIF($CP$6:$CQ$50,CP22))</f>
        <v/>
      </c>
      <c r="CS22" s="48" t="str">
        <f ca="1">IF(LEN(CQ22)=0,"",COUNTIF($CP$6:$CQ$50,CQ22))</f>
        <v/>
      </c>
      <c r="CT22" s="48" t="str">
        <f ca="1">IF(T22&lt;=1,"",CONCATENATE(CO22,"&amp;",T22))</f>
        <v/>
      </c>
      <c r="CU22" s="48" t="str">
        <f ca="1">IF(LEN(CT22)=0,"",COUNTIF($CT$6:$CT$50,CT22))</f>
        <v/>
      </c>
      <c r="CV22" s="48" t="str">
        <f ca="1">IF(U22&lt;=1,"",CONCATENATE(CO22,"&amp;",U22))</f>
        <v/>
      </c>
      <c r="CW22" s="48" t="str">
        <f ca="1">IF(LEN(CV22)=0,"",COUNTIF($CV$6:$CV$50,CV22))</f>
        <v/>
      </c>
      <c r="CX22" s="48">
        <f ca="1">IF(LEN(CR22)=0,0,IF(CR22&gt;1,1,0))</f>
        <v>0</v>
      </c>
      <c r="CY22" s="48">
        <f ca="1">IF(LEN(CS22)=0,0,IF(CS22&gt;1,1,0))</f>
        <v>0</v>
      </c>
      <c r="CZ22" s="48">
        <f ca="1">IF(LEN(CU22)=0,0,IF(CU22&gt;1,1,0))</f>
        <v>0</v>
      </c>
      <c r="DA22" s="48">
        <f ca="1">IF(LEN(CW22)=0,0,IF(CW22&gt;1,1,0))</f>
        <v>0</v>
      </c>
      <c r="DB22" s="48" t="b">
        <f>IF(CO22="A",IF(OR(CX22&gt;0,CY22&gt;0),1,0),IF(CO22="B",IF(OR(CZ22&gt;0,DA22&gt;0),1,0),IF(CO22="C",IF(CZ22&gt;0,1,0),IF(CO22="P",IF(OR(CX22&gt;0,CY22&gt;0,CZ22&gt;0,DA22&gt;0),1,0)))))</f>
        <v>0</v>
      </c>
      <c r="DC22" s="48" t="str">
        <f>IF(DB22&gt;0,"Warning: this acro is the 'same' as another one in the same group","distinct acro")</f>
        <v>Warning: this acro is the 'same' as another one in the same group</v>
      </c>
    </row>
    <row r="23" spans="2:107" ht="16.5" customHeight="1" x14ac:dyDescent="0.35">
      <c r="B23" s="152"/>
      <c r="C23" s="155"/>
      <c r="D23" s="158"/>
      <c r="E23" s="158"/>
      <c r="F23" s="57" t="s">
        <v>78</v>
      </c>
      <c r="G23" s="117" t="str" cm="1">
        <f t="array" aca="1" ref="G23" ca="1">IF(OR(ISBLANK(G22),G22="N/A"),"",IFERROR(INDEX(INDIRECT(AU22), MATCH(TRUE, EXACT(G22, INDIRECT(AC22)), 0)),0))</f>
        <v/>
      </c>
      <c r="H23" s="118" t="str" cm="1">
        <f t="array" aca="1" ref="H23" ca="1">IF(OR(ISBLANK(H22),H22="N/A"),"",IFERROR(INDEX(INDIRECT(AV22), MATCH(TRUE, EXACT(H22, INDIRECT(AD22)), 0)),0))</f>
        <v/>
      </c>
      <c r="I23" s="118" t="str" cm="1">
        <f t="array" aca="1" ref="I23" ca="1">IF(OR(ISBLANK(I22),I22="N/A"),"",IFERROR(INDEX(INDIRECT(AW22), MATCH(TRUE, EXACT(I22, INDIRECT(AE22)), 0)),0))</f>
        <v/>
      </c>
      <c r="J23" s="118" t="str" cm="1">
        <f t="array" aca="1" ref="J23" ca="1">IF(OR(ISBLANK(J22),J22="N/A"),"",IFERROR(INDEX(INDIRECT(AX22), MATCH(TRUE, EXACT(J22, INDIRECT(AF22)), 0)),0))</f>
        <v/>
      </c>
      <c r="K23" s="118" t="str" cm="1">
        <f t="array" aca="1" ref="K23" ca="1">IF(OR(ISBLANK(K22),K22="N/A"),"",IFERROR(INDEX(INDIRECT(AY22), MATCH(TRUE, EXACT(K22, INDIRECT(AG22)), 0)),0))</f>
        <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62" t="str">
        <f>IF(D21="valid acro",SUM(G23:O23),IF(D21="select an acro type","select type first","correct error(s)"))</f>
        <v>select type first</v>
      </c>
      <c r="Q23" s="164" t="str">
        <f>IF(D21="valid acro",P23+0.5,IF(D21="select an acro type","select type first","correct error(s)"))</f>
        <v>select type first</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x14ac:dyDescent="0.35">
      <c r="B24" s="152"/>
      <c r="C24" s="156"/>
      <c r="D24" s="158"/>
      <c r="E24" s="158"/>
      <c r="F24" s="58" t="s">
        <v>79</v>
      </c>
      <c r="G24" s="120" t="str" cm="1">
        <f t="array" aca="1" ref="G24" ca="1">IF(OR(ISBLANK(G22),G22="N/A"),"",IFERROR(INDEX(INDIRECT(AL22), MATCH(TRUE, EXACT(G22, INDIRECT(AC22)), 0)),""))</f>
        <v/>
      </c>
      <c r="H24" s="121" t="str" cm="1">
        <f t="array" aca="1" ref="H24" ca="1">IF(OR(ISBLANK(H22),H22="N/A"),"",IFERROR(INDEX(INDIRECT(AM22), MATCH(TRUE, EXACT(H22, INDIRECT(AD22)), 0)),""))</f>
        <v/>
      </c>
      <c r="I24" s="121" t="str" cm="1">
        <f t="array" aca="1" ref="I24" ca="1">IF(OR(ISBLANK(I22),I22="N/A"),"",IFERROR(INDEX(INDIRECT(AN22), MATCH(TRUE, EXACT(I22, INDIRECT(AE22)), 0)),""))</f>
        <v/>
      </c>
      <c r="J24" s="121" t="str" cm="1">
        <f t="array" aca="1" ref="J24" ca="1">IF(OR(ISBLANK(J22),J22="N/A"),"",IFERROR(INDEX(INDIRECT(AO22), MATCH(TRUE, EXACT(J22, INDIRECT(AF22)), 0)),""))</f>
        <v/>
      </c>
      <c r="K24" s="121" t="str" cm="1">
        <f t="array" aca="1" ref="K24" ca="1">IF(OR(ISBLANK(K22),K22="N/A"),"",IFERROR(INDEX(INDIRECT(AP22), MATCH(TRUE, EXACT(K22, INDIRECT(AG22)), 0)),""))</f>
        <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63"/>
      <c r="Q24" s="165"/>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x14ac:dyDescent="0.35">
      <c r="B25" s="151">
        <v>6</v>
      </c>
      <c r="C25" s="154" t="s">
        <v>46</v>
      </c>
      <c r="D25" s="157" t="str">
        <f>IF(S26=1,"Select an acro type",IF(SUM(T26:AB26)&gt;0,"Code(s) mismatch with acro type",IF(BL26="no","Position 2 must be a from different variation",IF(SUM(CF26:CN26)&gt;0,"Missing minimal component(s)",IF(BM26="no","These bonuses can't be declared together","valid acro")))))</f>
        <v>Select an acro type</v>
      </c>
      <c r="E25" s="157" t="str">
        <f>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15.75" customHeight="1" x14ac:dyDescent="0.35">
      <c r="B26" s="152"/>
      <c r="C26" s="155"/>
      <c r="D26" s="158"/>
      <c r="E26" s="158"/>
      <c r="F26" s="57" t="s">
        <v>77</v>
      </c>
      <c r="G26" s="45"/>
      <c r="H26" s="46"/>
      <c r="I26" s="46"/>
      <c r="J26" s="46"/>
      <c r="K26" s="46"/>
      <c r="L26" s="46"/>
      <c r="M26" s="46"/>
      <c r="N26" s="46"/>
      <c r="O26" s="47"/>
      <c r="P26" s="160" t="str">
        <f>IF(D25="valid acro",CONCATENATE(CO26,"-",G26,IF(H26="","",CONCATENATE("-",H26)),IF(I26="","",CONCATENATE("-",I26)),CONCATENATE("-",J26),IF(K26="","",CONCATENATE("/",K26)),IF(L26="","",CONCATENATE("-",L26)),IF(M26="","",CONCATENATE("-",M26)),IF(N26="","",CONCATENATE("-",N26)),IF(O26="","",CONCATENATE("/",O26))),"")</f>
        <v/>
      </c>
      <c r="Q26" s="161"/>
      <c r="S26" s="48">
        <f>IF(OR(ISBLANK(C25),C25="SELECT TYPE"),1,IF(OR(C25="acro-a",C25="acro-b",C25="acro-c",C25="acro-p"),0))</f>
        <v>1</v>
      </c>
      <c r="T26" s="48" cm="1">
        <f t="array" aca="1" ref="T26" ca="1">IFERROR(_xlfn.XLOOKUP(G26,INDIRECT(AC26),INDIRECT(AC26)),1)</f>
        <v>1</v>
      </c>
      <c r="U26" s="48" cm="1">
        <f t="array" aca="1" ref="U26" ca="1">IFERROR(_xlfn.XLOOKUP(H26,INDIRECT(AD26),INDIRECT(AD26)),1)</f>
        <v>1</v>
      </c>
      <c r="V26" s="48" cm="1">
        <f t="array" aca="1" ref="V26" ca="1">IFERROR(_xlfn.XLOOKUP(I26,INDIRECT(AE26),INDIRECT(AE26)),1)</f>
        <v>1</v>
      </c>
      <c r="W26" s="48" cm="1">
        <f t="array" aca="1" ref="W26" ca="1">IFERROR(_xlfn.XLOOKUP(J26,INDIRECT(AF26),INDIRECT(AF26)),1)</f>
        <v>1</v>
      </c>
      <c r="X26" s="48" cm="1">
        <f t="array" aca="1" ref="X26" ca="1">IFERROR(_xlfn.XLOOKUP(K26,INDIRECT(AG26),INDIRECT(AG26)),1)</f>
        <v>1</v>
      </c>
      <c r="Y26" s="48" cm="1">
        <f t="array" aca="1" ref="Y26" ca="1">IFERROR(_xlfn.XLOOKUP(L26,INDIRECT(AH26),INDIRECT(AH26)),1)</f>
        <v>1</v>
      </c>
      <c r="Z26" s="48" cm="1">
        <f t="array" aca="1" ref="Z26" ca="1">IFERROR(_xlfn.XLOOKUP(M26,INDIRECT(AI26),INDIRECT(AI26)),1)</f>
        <v>1</v>
      </c>
      <c r="AA26" s="48" cm="1">
        <f t="array" aca="1" ref="AA26" ca="1">IFERROR(_xlfn.XLOOKUP(N26,INDIRECT(AJ26),INDIRECT(AJ26)),1)</f>
        <v>1</v>
      </c>
      <c r="AB26" s="48" cm="1">
        <f t="array" aca="1" ref="AB26" ca="1">IFERROR(_xlfn.XLOOKUP(O26,INDIRECT(AK26),INDIRECT(AK26)),1)</f>
        <v>1</v>
      </c>
      <c r="AC26" s="48" t="b">
        <f>IF($C25="Acro-A","Cons_A",IF($C25="Acro-B","Cons_B",IF($C25="Acro-C","Cons_C",IF($C25="Acro-P","Cons_P"))))</f>
        <v>0</v>
      </c>
      <c r="AD26" s="48" t="b">
        <f>IF($C25="Acro-A","Conn_A",IF($C25="Acro-B","Conn_B",IF($C25="Acro-C","Conn_C",IF($C25="Acro-P","Conn_P"))))</f>
        <v>0</v>
      </c>
      <c r="AE26" s="48" t="b">
        <f>IF($C25="Acro-A","Dir_A",IF($C25="Acro-B","Dir_B",IF($C25="Acro-C","Dir_C",IF($C25="Acro-P","Dir_P"))))</f>
        <v>0</v>
      </c>
      <c r="AF26" s="48" t="b">
        <f>IF($C25="Acro-A","Pos1_A",IF($C25="Acro-B","Pos1_B",IF($C25="Acro-C","Pos1_C",IF($C25="Acro-P","Pos1_P"))))</f>
        <v>0</v>
      </c>
      <c r="AG26" s="48" t="b">
        <f>IF($C25="Acro-A","Pos2_A",IF($C25="Acro-B","Pos2_B",IF($C25="Acro-C","Pos2_C",IF($C25="Acro-P","Pos2_P"))))</f>
        <v>0</v>
      </c>
      <c r="AH26" s="48" t="b">
        <f>IF($C25="Acro-A","RotB_A",IF($C25="Acro-B","RotB_B",IF($C25="Acro-C","RotB_C",IF($C25="Acro-P","RotB_P"))))</f>
        <v>0</v>
      </c>
      <c r="AI26" s="48" t="b">
        <f>IF($C25="Acro-A","Rot_A",IF($C25="Acro-B","Rot_B",IF($C25="Acro-C","Rot_C",IF($C25="Acro-P","Rot_P"))))</f>
        <v>0</v>
      </c>
      <c r="AJ26" s="48" t="b">
        <f>IF($C25="Acro-A","Bon1_A",IF($C25="Acro-B","Bon1_B",IF($C25="Acro-C","Bon1_C",IF($C25="Acro-P","Bon1_P"))))</f>
        <v>0</v>
      </c>
      <c r="AK26" s="48" t="b">
        <f>IF($C25="Acro-A","Bon1_A",IF($C25="Acro-B","Bon1_B",IF($C25="Acro-C","Bon1_C",IF($C25="Acro-P","Bon1_P"))))</f>
        <v>0</v>
      </c>
      <c r="AL26" s="48" t="b">
        <f>IF($C25="Acro-A","ConsNot_A",IF($C25="Acro-B","ConsNot_B",IF($C25="Acro-C","ConsNot_C",IF($C25="Acro-P","ConsNot_P"))))</f>
        <v>0</v>
      </c>
      <c r="AM26" s="48" t="b">
        <f>IF($C25="Acro-A","ConnNot_A",IF($C25="Acro-B","ConnNot_B",IF($C25="Acro-C","ConnNot_C",IF($C25="Acro-P","ConnNot_P"))))</f>
        <v>0</v>
      </c>
      <c r="AN26" s="48" t="b">
        <f>IF($C25="Acro-A","DirNot_A",IF($C25="Acro-B","DirNot_B",IF($C25="Acro-C","DirNot_C",IF($C25="Acro-P","DirNot_P"))))</f>
        <v>0</v>
      </c>
      <c r="AO26" s="48" t="b">
        <f>IF($C25="Acro-A","Pos1Not_A",IF($C25="Acro-B","Pos1Not_B",IF($C25="Acro-C","Pos1Not_C",IF($C25="Acro-P","Pos1Not_P"))))</f>
        <v>0</v>
      </c>
      <c r="AP26" s="48" t="b">
        <f>IF($C25="Acro-A","Pos2Not_A",IF($C25="Acro-B","Pos2Not_B",IF($C25="Acro-C","Pos2Not_C",IF($C25="Acro-P","Pos2Not_P"))))</f>
        <v>0</v>
      </c>
      <c r="AQ26" s="48" t="b">
        <f>IF($C25="Acro-A","RotBNot_A",IF($C25="Acro-B","RotBNot_B",IF($C25="Acro-C","RotBNot_C",IF($C25="Acro-P","RotBNot_P"))))</f>
        <v>0</v>
      </c>
      <c r="AR26" s="48" t="b">
        <f>IF($C25="Acro-A","RotNot_A",IF($C25="Acro-B","RotNot_B",IF($C25="Acro-C","RotNot_C",IF($C25="Acro-P","RotNot_P"))))</f>
        <v>0</v>
      </c>
      <c r="AS26" s="48" t="b">
        <f>IF($C25="Acro-A","Bon1Not_A",IF($C25="Acro-B","Bon1Not_B",IF($C25="Acro-C","Bon1Not_C",IF($C25="Acro-P","Bon1Not_P"))))</f>
        <v>0</v>
      </c>
      <c r="AT26" s="48" t="b">
        <f>IF($C25="Acro-A","Bon1Not_A",IF($C25="Acro-B","Bon1Not_B",IF($C25="Acro-C","Bon1Not_C",IF($C25="Acro-P","Bon1Not_P"))))</f>
        <v>0</v>
      </c>
      <c r="AU26" s="48" t="b">
        <f>IF($C25="Acro-A","ConsDD_A",IF($C25="Acro-B","ConsDD_B",IF($C25="Acro-C","ConsDD_C",IF($C25="Acro-P","ConsDD_P"))))</f>
        <v>0</v>
      </c>
      <c r="AV26" s="48" t="b">
        <f>IF($C25="Acro-A","ConnDD_A",IF($C25="Acro-B","ConnDD_B",IF($C25="Acro-C","ConnDD_C",IF($C25="Acro-P","ConnDD_P"))))</f>
        <v>0</v>
      </c>
      <c r="AW26" s="48" t="b">
        <f>IF($C25="Acro-A","DirDD_A",IF($C25="Acro-B","DirDD_B",IF($C25="Acro-C","DirDD_C",IF($C25="Acro-P","DirDD_P"))))</f>
        <v>0</v>
      </c>
      <c r="AX26" s="48" t="b">
        <f>IF($C25="Acro-A","Pos1DD_A",IF($C25="Acro-B","Pos1DD_B",IF($C25="Acro-C","Pos1DD_C",IF($C25="Acro-P","Pos1DD_P"))))</f>
        <v>0</v>
      </c>
      <c r="AY26" s="48" t="b">
        <f>IF($C25="Acro-A","Pos2DD_A",IF($C25="Acro-B","Pos2DD_B",IF($C25="Acro-C","Pos2DD_C",IF($C25="Acro-P","Pos2DD_P"))))</f>
        <v>0</v>
      </c>
      <c r="AZ26" s="48" t="b">
        <f>IF($C25="Acro-A","RotBDD_A",IF($C25="Acro-B","RotBDD_B",IF($C25="Acro-C","RotBDD_C",IF($C25="Acro-P","RotBDD_P"))))</f>
        <v>0</v>
      </c>
      <c r="BA26" s="48" t="b">
        <f>IF($C25="Acro-A","RotDD_A",IF($C25="Acro-B","RotDD_B",IF($C25="Acro-C","RotDD_C",IF($C25="Acro-P","RotDD_P"))))</f>
        <v>0</v>
      </c>
      <c r="BB26" s="48" t="b">
        <f>IF($C25="Acro-A","Bon1DD_A",IF($C25="Acro-B","Bon1DD_B",IF($C25="Acro-C","Bon1DD_C",IF($C25="Acro-P","Bon1DD_P"))))</f>
        <v>0</v>
      </c>
      <c r="BC26" s="48" t="b">
        <f>IF($C25="Acro-A","Bon1DD_A",IF($C25="Acro-B","Bon1DD_B",IF($C25="Acro-C","Bon1DD_C",IF($C25="Acro-P","Bon1DD_P"))))</f>
        <v>0</v>
      </c>
      <c r="BD26" s="48" t="b">
        <f>IF($C25="Acro-A","Pos1Var_A",IF($C25="Acro-B","Pos1Var_B",IF($C25="Acro-C","Pos1Var_C",IF($C25="Acro-P","Pos1Var_P"))))</f>
        <v>0</v>
      </c>
      <c r="BE26" s="48" t="b">
        <f>IF($C25="Acro-A","Pos2Var_A",IF($C25="Acro-B","Pos2Var_B",IF($C25="Acro-C","Pos2Var_C",IF($C25="Acro-P","Pos2Var_P"))))</f>
        <v>0</v>
      </c>
      <c r="BF26" s="48" t="b">
        <f>IF($C25="Acro-A","Bon1Var_A",IF($C25="Acro-B","Bon1Var_B",IF($C25="Acro-C","Bon1Var_C",IF($C25="Acro-P","Bon1Var_P"))))</f>
        <v>0</v>
      </c>
      <c r="BG26" s="48" t="b">
        <f>IF($C25="Acro-A","Bon1Var_A",IF($C25="Acro-B","Bon1Var_B",IF($C25="Acro-C","Bon1Var_C",IF($C25="Acro-P","Bon1Var_P"))))</f>
        <v>0</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
      </c>
      <c r="BO26" s="48" t="str">
        <f>IFERROR(IF(_xlfn.XLOOKUP(AD26,Requirements!$B:$B,Requirements!$C:$C)=0,"no","ok"),"")</f>
        <v/>
      </c>
      <c r="BP26" s="48" t="str">
        <f>IFERROR(IF(_xlfn.XLOOKUP(AE26,Requirements!$B:$B,Requirements!$C:$C)=0,"no","ok"),"")</f>
        <v/>
      </c>
      <c r="BQ26" s="48" t="str">
        <f>IFERROR(IF(_xlfn.XLOOKUP(AF26,Requirements!$B:$B,Requirements!$C:$C)=0,"no","ok"),"")</f>
        <v/>
      </c>
      <c r="BR26" s="48" t="str">
        <f>IFERROR(IF(_xlfn.XLOOKUP(AG26,Requirements!$B:$B,Requirements!$C:$C)=0,"no","ok"),"")</f>
        <v/>
      </c>
      <c r="BS26" s="48" t="str">
        <f>IFERROR(IF(_xlfn.XLOOKUP(AH26,Requirements!$B:$B,Requirements!$C:$C)=0,"no","ok"),"")</f>
        <v/>
      </c>
      <c r="BT26" s="48" t="str">
        <f>IFERROR(IF(_xlfn.XLOOKUP(AI26,Requirements!$B:$B,Requirements!$C:$C)=0,"no","ok"),"")</f>
        <v/>
      </c>
      <c r="BU26" s="48" t="str">
        <f>IFERROR(IF(_xlfn.XLOOKUP(AJ26,Requirements!$B:$B,Requirements!$C:$C)=0,"no","ok"),"")</f>
        <v/>
      </c>
      <c r="BV26" s="48" t="str">
        <f>IFERROR(IF(_xlfn.XLOOKUP(AK26,Requirements!$B:$B,Requirements!$C:$C)=0,"no","ok"),"")</f>
        <v/>
      </c>
      <c r="BW26" s="48" t="str">
        <f>IFERROR(IF(_xlfn.XLOOKUP(AC26,Requirements!$B:$B,Requirements!$D:$D)=0,"no","ok"),"")</f>
        <v/>
      </c>
      <c r="BX26" s="48" t="str">
        <f>IFERROR(IF(_xlfn.XLOOKUP(AD26,Requirements!$B:$B,Requirements!$D:$D)=0,"no","ok"),"")</f>
        <v/>
      </c>
      <c r="BY26" s="48" t="str">
        <f>IFERROR(IF(_xlfn.XLOOKUP(AE26,Requirements!$B:$B,Requirements!$D:$D)=0,"no","ok"),"")</f>
        <v/>
      </c>
      <c r="BZ26" s="48" t="str">
        <f>IFERROR(IF(_xlfn.XLOOKUP(AF26,Requirements!$B:$B,Requirements!$D:$D)=0,"no","ok"),"")</f>
        <v/>
      </c>
      <c r="CA26" s="48" t="str">
        <f>IFERROR(IF(_xlfn.XLOOKUP(AG26,Requirements!$B:$B,Requirements!$D:$D)=0,"no","ok"),"")</f>
        <v/>
      </c>
      <c r="CB26" s="48" t="str">
        <f>IFERROR(IF(_xlfn.XLOOKUP(AH26,Requirements!$B:$B,Requirements!$D:$D)=0,"no","ok"),"")</f>
        <v/>
      </c>
      <c r="CC26" s="48" t="str">
        <f>IFERROR(IF(_xlfn.XLOOKUP(AI26,Requirements!$B:$B,Requirements!$D:$D)=0,"no","ok"),"")</f>
        <v/>
      </c>
      <c r="CD26" s="48" t="str">
        <f>IFERROR(IF(_xlfn.XLOOKUP(AJ26,Requirements!$B:$B,Requirements!$D:$D)=0,"no","ok"),"")</f>
        <v/>
      </c>
      <c r="CE26" s="48" t="str">
        <f>IFERROR(IF(_xlfn.XLOOKUP(AK26,Requirements!$B:$B,Requirements!$D:$D)=0,"no","ok"),"")</f>
        <v/>
      </c>
      <c r="CF26" s="48">
        <f t="shared" ref="CF26:CN26" si="5">IF(AND(BW26="ok",ISBLANK(G26)),1,0)</f>
        <v>0</v>
      </c>
      <c r="CG26" s="48">
        <f t="shared" si="5"/>
        <v>0</v>
      </c>
      <c r="CH26" s="48">
        <f t="shared" si="5"/>
        <v>0</v>
      </c>
      <c r="CI26" s="48">
        <f t="shared" si="5"/>
        <v>0</v>
      </c>
      <c r="CJ26" s="48">
        <f t="shared" si="5"/>
        <v>0</v>
      </c>
      <c r="CK26" s="48">
        <f t="shared" si="5"/>
        <v>0</v>
      </c>
      <c r="CL26" s="48">
        <f t="shared" si="5"/>
        <v>0</v>
      </c>
      <c r="CM26" s="48">
        <f t="shared" si="5"/>
        <v>0</v>
      </c>
      <c r="CN26" s="48">
        <f t="shared" si="5"/>
        <v>0</v>
      </c>
      <c r="CO26" s="48" t="str">
        <f>IF(NOT(C25="SELECT TYPE"),RIGHT(C25,1),"")</f>
        <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t="b">
        <f>IF(CO26="A",IF(OR(CX26&gt;0,CY26&gt;0),1,0),IF(CO26="B",IF(OR(CZ26&gt;0,DA26&gt;0),1,0),IF(CO26="C",IF(CZ26&gt;0,1,0),IF(CO26="P",IF(OR(CX26&gt;0,CY26&gt;0,CZ26&gt;0,DA26&gt;0),1,0)))))</f>
        <v>0</v>
      </c>
      <c r="DC26" s="48" t="str">
        <f>IF(DB26&gt;0,"Warning: this acro is the 'same' as another one in the same group","distinct acro")</f>
        <v>Warning: this acro is the 'same' as another one in the same group</v>
      </c>
    </row>
    <row r="27" spans="2:107" ht="16.5" customHeight="1" x14ac:dyDescent="0.35">
      <c r="B27" s="152"/>
      <c r="C27" s="155"/>
      <c r="D27" s="158"/>
      <c r="E27" s="158"/>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62" t="str">
        <f>IF(D25="valid acro",SUM(G27:O27),IF(D25="select an acro type","select type first","correct error(s)"))</f>
        <v>select type first</v>
      </c>
      <c r="Q27" s="164" t="str">
        <f>IF(D25="valid acro",P27+0.5,IF(D25="select an acro type","select type first","correct error(s)"))</f>
        <v>select type first</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x14ac:dyDescent="0.35">
      <c r="B28" s="152"/>
      <c r="C28" s="156"/>
      <c r="D28" s="158"/>
      <c r="E28" s="158"/>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63"/>
      <c r="Q28" s="165"/>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x14ac:dyDescent="0.35">
      <c r="B29" s="151">
        <v>7</v>
      </c>
      <c r="C29" s="154" t="s">
        <v>46</v>
      </c>
      <c r="D29" s="157" t="str">
        <f>IF(S30=1,"Select an acro type",IF(SUM(T30:AB30)&gt;0,"Code(s) mismatch with acro type",IF(BL30="no","Position 2 must be a from different variation",IF(SUM(CF30:CN30)&gt;0,"Missing minimal component(s)",IF(BM30="no","These bonuses can't be declared together","valid acro")))))</f>
        <v>Select an acro type</v>
      </c>
      <c r="E29" s="157"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2.5" customHeight="1" x14ac:dyDescent="0.35">
      <c r="B30" s="152"/>
      <c r="C30" s="155"/>
      <c r="D30" s="158"/>
      <c r="E30" s="158"/>
      <c r="F30" s="57" t="s">
        <v>77</v>
      </c>
      <c r="G30" s="45"/>
      <c r="H30" s="46"/>
      <c r="I30" s="46"/>
      <c r="J30" s="46"/>
      <c r="K30" s="46"/>
      <c r="L30" s="46"/>
      <c r="M30" s="46"/>
      <c r="N30" s="46"/>
      <c r="O30" s="47"/>
      <c r="P30" s="160" t="str">
        <f>IF(D29="valid acro",CONCATENATE(CO30,"-",G30,IF(H30="","",CONCATENATE("-",H30)),IF(I30="","",CONCATENATE("-",I30)),CONCATENATE("-",J30),IF(K30="","",CONCATENATE("/",K30)),IF(L30="","",CONCATENATE("-",L30)),IF(M30="","",CONCATENATE("-",M30)),IF(N30="","",CONCATENATE("-",N30)),IF(O30="","",CONCATENATE("/",O30))),"")</f>
        <v/>
      </c>
      <c r="Q30" s="161"/>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6">IF(AND(BW30="ok",ISBLANK(G30)),1,0)</f>
        <v>0</v>
      </c>
      <c r="CG30" s="48">
        <f t="shared" si="6"/>
        <v>0</v>
      </c>
      <c r="CH30" s="48">
        <f t="shared" si="6"/>
        <v>0</v>
      </c>
      <c r="CI30" s="48">
        <f t="shared" si="6"/>
        <v>0</v>
      </c>
      <c r="CJ30" s="48">
        <f t="shared" si="6"/>
        <v>0</v>
      </c>
      <c r="CK30" s="48">
        <f t="shared" si="6"/>
        <v>0</v>
      </c>
      <c r="CL30" s="48">
        <f t="shared" si="6"/>
        <v>0</v>
      </c>
      <c r="CM30" s="48">
        <f t="shared" si="6"/>
        <v>0</v>
      </c>
      <c r="CN30" s="48">
        <f t="shared" si="6"/>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IF(DB30&gt;0,"Warning: this acro is the 'same' as another one in the same group","distinct acro")</f>
        <v>Warning: this acro is the 'same' as another one in the same group</v>
      </c>
    </row>
    <row r="31" spans="2:107" ht="16.5" customHeight="1" x14ac:dyDescent="0.35">
      <c r="B31" s="152"/>
      <c r="C31" s="155"/>
      <c r="D31" s="158"/>
      <c r="E31" s="158"/>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62" t="str">
        <f>IF(D29="valid acro",SUM(G31:O31),IF(D29="select an acro type","select type first","correct error(s)"))</f>
        <v>select type first</v>
      </c>
      <c r="Q31" s="164" t="str">
        <f>IF(D29="valid acro",P31+0.5,IF(D29="select an acro type","select type first","correct error(s)"))</f>
        <v>select type first</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x14ac:dyDescent="0.35">
      <c r="B32" s="153"/>
      <c r="C32" s="156"/>
      <c r="D32" s="159"/>
      <c r="E32" s="159"/>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63"/>
      <c r="Q32" s="165"/>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sheetProtection algorithmName="SHA-512" hashValue="hbDjONL0dSVf3HdLD9nWvXN7fWZR5dSFJm1ty1BEebNES85slUU0gxCAUYDuXd67rmgbIryoQR6clMxqFtqLtw==" saltValue="IlB9QnwQwKiRb2/a4ensuw==" spinCount="100000" sheet="1" objects="1" scenarios="1"/>
  <mergeCells count="64">
    <mergeCell ref="B2:Q3"/>
    <mergeCell ref="BL4:BM4"/>
    <mergeCell ref="CO4:DC4"/>
    <mergeCell ref="P14:Q14"/>
    <mergeCell ref="P15:P16"/>
    <mergeCell ref="Q15:Q16"/>
    <mergeCell ref="P6:Q6"/>
    <mergeCell ref="P10:Q10"/>
    <mergeCell ref="P11:P12"/>
    <mergeCell ref="Q11:Q12"/>
    <mergeCell ref="P7:P8"/>
    <mergeCell ref="D13:D16"/>
    <mergeCell ref="B5:B8"/>
    <mergeCell ref="C5:C8"/>
    <mergeCell ref="D5:D8"/>
    <mergeCell ref="P18:Q18"/>
    <mergeCell ref="P19:P20"/>
    <mergeCell ref="Q19:Q20"/>
    <mergeCell ref="P22:Q22"/>
    <mergeCell ref="P23:P24"/>
    <mergeCell ref="Q23:Q24"/>
    <mergeCell ref="P26:Q26"/>
    <mergeCell ref="P27:P28"/>
    <mergeCell ref="Q27:Q28"/>
    <mergeCell ref="B1:Q1"/>
    <mergeCell ref="CF4:CN4"/>
    <mergeCell ref="BD4:BG4"/>
    <mergeCell ref="BH4:BK4"/>
    <mergeCell ref="T4:AB4"/>
    <mergeCell ref="AC4:AK4"/>
    <mergeCell ref="AU4:BC4"/>
    <mergeCell ref="BN4:BV4"/>
    <mergeCell ref="BW4:CE4"/>
    <mergeCell ref="AL4:AT4"/>
    <mergeCell ref="G4:O4"/>
    <mergeCell ref="P4:Q4"/>
    <mergeCell ref="Q7:Q8"/>
    <mergeCell ref="B17:B20"/>
    <mergeCell ref="C17:C20"/>
    <mergeCell ref="D17:D20"/>
    <mergeCell ref="B9:B12"/>
    <mergeCell ref="B13:B16"/>
    <mergeCell ref="C13:C16"/>
    <mergeCell ref="C9:C12"/>
    <mergeCell ref="D9:D12"/>
    <mergeCell ref="B21:B24"/>
    <mergeCell ref="C21:C24"/>
    <mergeCell ref="D21:D24"/>
    <mergeCell ref="B25:B28"/>
    <mergeCell ref="C25:C28"/>
    <mergeCell ref="D25:D28"/>
    <mergeCell ref="B29:B32"/>
    <mergeCell ref="C29:C32"/>
    <mergeCell ref="D29:D32"/>
    <mergeCell ref="P30:Q30"/>
    <mergeCell ref="P31:P32"/>
    <mergeCell ref="Q31:Q32"/>
    <mergeCell ref="E25:E28"/>
    <mergeCell ref="E29:E32"/>
    <mergeCell ref="E5:E8"/>
    <mergeCell ref="E9:E12"/>
    <mergeCell ref="E13:E16"/>
    <mergeCell ref="E17:E20"/>
    <mergeCell ref="E21:E24"/>
  </mergeCells>
  <phoneticPr fontId="33"/>
  <conditionalFormatting sqref="C4:C5 C9 C13 C17 C21 C25 C29 C33:C1048339">
    <cfRule type="expression" dxfId="57" priority="658">
      <formula>S5=1</formula>
    </cfRule>
  </conditionalFormatting>
  <conditionalFormatting sqref="C1048340:C1048552">
    <cfRule type="expression" dxfId="56" priority="1096">
      <formula>S1=1</formula>
    </cfRule>
  </conditionalFormatting>
  <conditionalFormatting sqref="C1048553:C1048562">
    <cfRule type="expression" dxfId="55" priority="1086">
      <formula>S202=1</formula>
    </cfRule>
  </conditionalFormatting>
  <conditionalFormatting sqref="C1048563:C1048576">
    <cfRule type="expression" dxfId="54" priority="1083">
      <formula>S211=1</formula>
    </cfRule>
  </conditionalFormatting>
  <conditionalFormatting sqref="D4:F4 D5:E5 D9:E9 D13:E13 D17:E17 D21:E21 D25:E25 D29:E29">
    <cfRule type="expression" dxfId="53" priority="622">
      <formula>OR(D4="valid acro",D4="distinct acro")</formula>
    </cfRule>
    <cfRule type="containsText" dxfId="52" priority="632" operator="containsText" text="mismatch">
      <formula>NOT(ISERROR(SEARCH("mismatch",D4)))</formula>
    </cfRule>
    <cfRule type="containsText" dxfId="51" priority="631" operator="containsText" text="Type">
      <formula>NOT(ISERROR(SEARCH("Type",D4)))</formula>
    </cfRule>
  </conditionalFormatting>
  <conditionalFormatting sqref="G33:I264 K33:P264">
    <cfRule type="expression" dxfId="50" priority="738">
      <formula>T33:AB527=1</formula>
    </cfRule>
  </conditionalFormatting>
  <conditionalFormatting sqref="G6:O6">
    <cfRule type="expression" dxfId="49" priority="918">
      <formula>BN6="ok"</formula>
    </cfRule>
    <cfRule type="expression" dxfId="48" priority="917">
      <formula>BW6="ok"</formula>
    </cfRule>
  </conditionalFormatting>
  <conditionalFormatting sqref="G6:O7 G10:O11 G14:O15 G18:O19 G22:O23 G26:O27 G30:O31">
    <cfRule type="expression" dxfId="47" priority="1092">
      <formula>T6:AB264=1</formula>
    </cfRule>
  </conditionalFormatting>
  <conditionalFormatting sqref="G8:O8 G12:O12 G16:O16 G20:O20 G24:O24 G28:O28 G32:O32">
    <cfRule type="expression" dxfId="46" priority="1103">
      <formula>BN8="ok"</formula>
    </cfRule>
    <cfRule type="expression" dxfId="45" priority="1104">
      <formula>T7:AB265=1</formula>
    </cfRule>
    <cfRule type="expression" dxfId="44" priority="1101">
      <formula>T7:AB264=1</formula>
    </cfRule>
    <cfRule type="expression" dxfId="43" priority="1102">
      <formula>BW8="ok"</formula>
    </cfRule>
  </conditionalFormatting>
  <conditionalFormatting sqref="G10:O10">
    <cfRule type="expression" dxfId="42" priority="68">
      <formula>BN10="ok"</formula>
    </cfRule>
    <cfRule type="expression" dxfId="41" priority="67">
      <formula>BW10="ok"</formula>
    </cfRule>
  </conditionalFormatting>
  <conditionalFormatting sqref="G10:O12 G14:O16 G18:O20 G22:O24 G26:O28 G30:O264 G6:O8">
    <cfRule type="expression" dxfId="40" priority="704">
      <formula>BN6="no"</formula>
    </cfRule>
  </conditionalFormatting>
  <conditionalFormatting sqref="G14:O14">
    <cfRule type="expression" dxfId="39" priority="58">
      <formula>BN14="ok"</formula>
    </cfRule>
    <cfRule type="expression" dxfId="38" priority="57">
      <formula>BW14="ok"</formula>
    </cfRule>
  </conditionalFormatting>
  <conditionalFormatting sqref="G18:O18">
    <cfRule type="expression" dxfId="37" priority="47">
      <formula>BW18="ok"</formula>
    </cfRule>
    <cfRule type="expression" dxfId="36" priority="48">
      <formula>BN18="ok"</formula>
    </cfRule>
  </conditionalFormatting>
  <conditionalFormatting sqref="G22:O22">
    <cfRule type="expression" dxfId="35" priority="37">
      <formula>BW22="ok"</formula>
    </cfRule>
    <cfRule type="expression" dxfId="34" priority="38">
      <formula>BN22="ok"</formula>
    </cfRule>
  </conditionalFormatting>
  <conditionalFormatting sqref="G26:O26">
    <cfRule type="expression" dxfId="33" priority="27">
      <formula>BW26="ok"</formula>
    </cfRule>
    <cfRule type="expression" dxfId="32" priority="28">
      <formula>BN26="ok"</formula>
    </cfRule>
  </conditionalFormatting>
  <conditionalFormatting sqref="G30:O30">
    <cfRule type="expression" dxfId="31" priority="17">
      <formula>BW30="ok"</formula>
    </cfRule>
    <cfRule type="expression" dxfId="30" priority="18">
      <formula>BN30="ok"</formula>
    </cfRule>
  </conditionalFormatting>
  <conditionalFormatting sqref="J6">
    <cfRule type="expression" dxfId="29" priority="878">
      <formula>W6:AD264=1</formula>
    </cfRule>
  </conditionalFormatting>
  <conditionalFormatting sqref="J8">
    <cfRule type="expression" dxfId="28" priority="905">
      <formula>W7:AD265=1</formula>
    </cfRule>
  </conditionalFormatting>
  <conditionalFormatting sqref="J10">
    <cfRule type="expression" dxfId="27" priority="65">
      <formula>W10:AD268=1</formula>
    </cfRule>
  </conditionalFormatting>
  <conditionalFormatting sqref="J12">
    <cfRule type="expression" dxfId="26" priority="66">
      <formula>W11:AD269=1</formula>
    </cfRule>
  </conditionalFormatting>
  <conditionalFormatting sqref="J14">
    <cfRule type="expression" dxfId="25" priority="55">
      <formula>W14:AD272=1</formula>
    </cfRule>
  </conditionalFormatting>
  <conditionalFormatting sqref="J16">
    <cfRule type="expression" dxfId="24" priority="56">
      <formula>W15:AD273=1</formula>
    </cfRule>
  </conditionalFormatting>
  <conditionalFormatting sqref="J18">
    <cfRule type="expression" dxfId="23" priority="45">
      <formula>W18:AD276=1</formula>
    </cfRule>
  </conditionalFormatting>
  <conditionalFormatting sqref="J20">
    <cfRule type="expression" dxfId="22" priority="46">
      <formula>W19:AD277=1</formula>
    </cfRule>
  </conditionalFormatting>
  <conditionalFormatting sqref="J22">
    <cfRule type="expression" dxfId="21" priority="35">
      <formula>W22:AD280=1</formula>
    </cfRule>
  </conditionalFormatting>
  <conditionalFormatting sqref="J24">
    <cfRule type="expression" dxfId="20" priority="36">
      <formula>W23:AD281=1</formula>
    </cfRule>
  </conditionalFormatting>
  <conditionalFormatting sqref="J26">
    <cfRule type="expression" dxfId="19" priority="25">
      <formula>W26:AD284=1</formula>
    </cfRule>
  </conditionalFormatting>
  <conditionalFormatting sqref="J28">
    <cfRule type="expression" dxfId="18" priority="26">
      <formula>W27:AD285=1</formula>
    </cfRule>
  </conditionalFormatting>
  <conditionalFormatting sqref="J30">
    <cfRule type="expression" dxfId="17" priority="15">
      <formula>W30:AD288=1</formula>
    </cfRule>
  </conditionalFormatting>
  <conditionalFormatting sqref="J32">
    <cfRule type="expression" dxfId="16" priority="16">
      <formula>W31:AD289=1</formula>
    </cfRule>
  </conditionalFormatting>
  <conditionalFormatting sqref="J33:J264">
    <cfRule type="expression" dxfId="15" priority="761">
      <formula>W33:AD527=1</formula>
    </cfRule>
  </conditionalFormatting>
  <conditionalFormatting sqref="J7:O7">
    <cfRule type="expression" dxfId="14" priority="768">
      <formula>W7:AD265=1</formula>
    </cfRule>
  </conditionalFormatting>
  <conditionalFormatting sqref="J11:O11">
    <cfRule type="expression" dxfId="13" priority="64">
      <formula>W11:AD269=1</formula>
    </cfRule>
  </conditionalFormatting>
  <conditionalFormatting sqref="J15:O15">
    <cfRule type="expression" dxfId="12" priority="54">
      <formula>W15:AD273=1</formula>
    </cfRule>
  </conditionalFormatting>
  <conditionalFormatting sqref="J19:O19">
    <cfRule type="expression" dxfId="11" priority="44">
      <formula>W19:AD277=1</formula>
    </cfRule>
  </conditionalFormatting>
  <conditionalFormatting sqref="J23:O23">
    <cfRule type="expression" dxfId="10" priority="34">
      <formula>W23:AD281=1</formula>
    </cfRule>
  </conditionalFormatting>
  <conditionalFormatting sqref="J27:O27">
    <cfRule type="expression" dxfId="9" priority="24">
      <formula>W27:AD285=1</formula>
    </cfRule>
  </conditionalFormatting>
  <conditionalFormatting sqref="J31:O31">
    <cfRule type="expression" dxfId="8" priority="14">
      <formula>W31:AD289=1</formula>
    </cfRule>
  </conditionalFormatting>
  <conditionalFormatting sqref="K6 K8 K10 K12 K14 K16 K18 K20 K22 K24 K26 K28 K30 K32">
    <cfRule type="expression" dxfId="7" priority="363">
      <formula>BL6="no"</formula>
    </cfRule>
  </conditionalFormatting>
  <conditionalFormatting sqref="P7:Q8">
    <cfRule type="expression" dxfId="6" priority="13">
      <formula>NOT($D5="valid acro")</formula>
    </cfRule>
  </conditionalFormatting>
  <conditionalFormatting sqref="P11:Q12">
    <cfRule type="expression" dxfId="5" priority="6">
      <formula>NOT($D9="valid acro")</formula>
    </cfRule>
  </conditionalFormatting>
  <conditionalFormatting sqref="P15:Q16">
    <cfRule type="expression" dxfId="4" priority="5">
      <formula>NOT($D13="valid acro")</formula>
    </cfRule>
  </conditionalFormatting>
  <conditionalFormatting sqref="P19:Q20">
    <cfRule type="expression" dxfId="3" priority="4">
      <formula>NOT($D17="valid acro")</formula>
    </cfRule>
  </conditionalFormatting>
  <conditionalFormatting sqref="P23:Q24">
    <cfRule type="expression" dxfId="2" priority="3">
      <formula>NOT($D21="valid acro")</formula>
    </cfRule>
  </conditionalFormatting>
  <conditionalFormatting sqref="P27:Q28">
    <cfRule type="expression" dxfId="1" priority="2">
      <formula>NOT($D25="valid acro")</formula>
    </cfRule>
  </conditionalFormatting>
  <conditionalFormatting sqref="P31:Q32">
    <cfRule type="expression" dxfId="0" priority="1">
      <formula>NOT($D29="valid acro")</formula>
    </cfRule>
  </conditionalFormatting>
  <dataValidations count="4">
    <dataValidation type="list" allowBlank="1" showErrorMessage="1" sqref="C13 C17 C25 C9 C21 C5 C29" xr:uid="{3FFB4735-7D71-4D35-8A68-4578E18BC04A}">
      <formula1>"ACRO-A,ACRO-B,ACRO-C,ACRO-P,SELECT TYPE"</formula1>
    </dataValidation>
    <dataValidation type="list" errorStyle="warning" allowBlank="1" showInputMessage="1" error="Warning..." sqref="G14 G10 G18 G22 G26 G30" xr:uid="{AA9B4BDB-4AF6-4ABD-8EC0-6593E53D0570}">
      <formula1>INDIRECT(AC10)</formula1>
    </dataValidation>
    <dataValidation type="list" allowBlank="1" showInputMessage="1" sqref="H22:O22 H26:O26 H10:O10 H14:O14 H18:O18 H30:O30 G6:O6" xr:uid="{3D615F16-ED1E-4F6E-B2FB-343C4D391128}">
      <formula1>INDIRECT(AC6)</formula1>
    </dataValidation>
    <dataValidation allowBlank="1" showErrorMessage="1" sqref="B2" xr:uid="{7387CE68-C257-4411-B5B9-65EB2C5C5BF5}"/>
  </dataValidation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3E27-00D7-4A46-B7CC-5AB2992C18BC}">
  <sheetPr>
    <tabColor theme="4" tint="0.79998168889431442"/>
  </sheetPr>
  <dimension ref="A1:T40"/>
  <sheetViews>
    <sheetView zoomScaleNormal="100" workbookViewId="0">
      <selection activeCell="A3" sqref="A3"/>
    </sheetView>
  </sheetViews>
  <sheetFormatPr defaultColWidth="8.58203125" defaultRowHeight="15.5" x14ac:dyDescent="0.35"/>
  <cols>
    <col min="1" max="2" width="2.58203125" style="1" customWidth="1"/>
    <col min="3" max="3" width="11" style="1" customWidth="1"/>
    <col min="4" max="4" width="15.08203125" style="61" customWidth="1"/>
    <col min="5" max="5" width="6.08203125" style="53" customWidth="1"/>
    <col min="6" max="7" width="3.58203125" style="1" customWidth="1"/>
    <col min="8" max="8" width="10.08203125" style="1" customWidth="1"/>
    <col min="9" max="9" width="20.58203125" style="1" customWidth="1"/>
    <col min="10" max="10" width="6.58203125" style="53" customWidth="1"/>
    <col min="11" max="11" width="3.58203125" style="1" customWidth="1"/>
    <col min="12" max="12" width="3.58203125" style="55" customWidth="1"/>
    <col min="13" max="13" width="14.75" style="1" customWidth="1"/>
    <col min="14" max="14" width="20.58203125" style="2" customWidth="1"/>
    <col min="15" max="15" width="8.25" style="53" customWidth="1"/>
    <col min="16" max="16" width="3.58203125" style="1" customWidth="1"/>
    <col min="17" max="17" width="3.58203125" style="55" customWidth="1"/>
    <col min="18" max="18" width="11.5" style="1" customWidth="1"/>
    <col min="19" max="19" width="20.58203125" style="1" customWidth="1"/>
    <col min="20" max="20" width="7.5" style="53" customWidth="1"/>
    <col min="21" max="16384" width="8.58203125" style="1"/>
  </cols>
  <sheetData>
    <row r="1" spans="1:20" ht="35" x14ac:dyDescent="0.35">
      <c r="A1" s="190" t="s">
        <v>80</v>
      </c>
      <c r="B1" s="190"/>
      <c r="C1" s="190"/>
      <c r="D1" s="190"/>
      <c r="E1" s="190"/>
      <c r="F1" s="190"/>
      <c r="G1" s="190"/>
      <c r="H1" s="190"/>
      <c r="I1" s="190"/>
      <c r="J1" s="190"/>
      <c r="K1" s="190"/>
      <c r="L1" s="190"/>
      <c r="M1" s="190"/>
      <c r="N1" s="190"/>
      <c r="O1" s="190"/>
      <c r="P1" s="190"/>
      <c r="Q1" s="190"/>
      <c r="R1" s="190"/>
      <c r="S1" s="190"/>
      <c r="T1" s="190"/>
    </row>
    <row r="3" spans="1:20" ht="18" x14ac:dyDescent="0.4">
      <c r="C3" s="191" t="s">
        <v>81</v>
      </c>
      <c r="D3" s="191"/>
      <c r="E3" s="191"/>
      <c r="H3" s="191" t="s">
        <v>82</v>
      </c>
      <c r="I3" s="191"/>
      <c r="J3" s="191"/>
      <c r="M3" s="191" t="s">
        <v>83</v>
      </c>
      <c r="N3" s="191"/>
      <c r="O3" s="191"/>
      <c r="R3" s="191" t="s">
        <v>84</v>
      </c>
      <c r="S3" s="191"/>
      <c r="T3" s="191"/>
    </row>
    <row r="4" spans="1:20" x14ac:dyDescent="0.35">
      <c r="B4" s="59" t="s">
        <v>85</v>
      </c>
      <c r="C4" s="59" t="s">
        <v>77</v>
      </c>
      <c r="D4" s="60" t="s">
        <v>86</v>
      </c>
      <c r="E4" s="59" t="s">
        <v>87</v>
      </c>
      <c r="G4" s="59" t="s">
        <v>85</v>
      </c>
      <c r="H4" s="59" t="s">
        <v>77</v>
      </c>
      <c r="I4" s="60" t="s">
        <v>86</v>
      </c>
      <c r="J4" s="59" t="s">
        <v>87</v>
      </c>
      <c r="L4" s="59" t="s">
        <v>85</v>
      </c>
      <c r="M4" s="59" t="s">
        <v>77</v>
      </c>
      <c r="N4" s="60" t="s">
        <v>86</v>
      </c>
      <c r="O4" s="59" t="s">
        <v>87</v>
      </c>
      <c r="Q4" s="59" t="s">
        <v>85</v>
      </c>
      <c r="R4" s="59" t="s">
        <v>77</v>
      </c>
      <c r="S4" s="60" t="s">
        <v>86</v>
      </c>
      <c r="T4" s="59" t="s">
        <v>87</v>
      </c>
    </row>
    <row r="5" spans="1:20" x14ac:dyDescent="0.35">
      <c r="B5" s="113">
        <v>1</v>
      </c>
      <c r="C5" s="62" t="s">
        <v>88</v>
      </c>
      <c r="D5" s="64" t="s">
        <v>89</v>
      </c>
      <c r="E5" s="99">
        <v>0.6</v>
      </c>
      <c r="G5" s="113">
        <v>1</v>
      </c>
      <c r="H5" s="62" t="s">
        <v>90</v>
      </c>
      <c r="I5" s="64" t="s">
        <v>91</v>
      </c>
      <c r="J5" s="99">
        <v>1</v>
      </c>
      <c r="L5" s="113">
        <v>1</v>
      </c>
      <c r="M5" s="62" t="s">
        <v>92</v>
      </c>
      <c r="N5" s="64" t="s">
        <v>93</v>
      </c>
      <c r="O5" s="99">
        <v>1.125</v>
      </c>
      <c r="Q5" s="113">
        <v>1</v>
      </c>
      <c r="R5" s="62" t="s">
        <v>94</v>
      </c>
      <c r="S5" s="64" t="s">
        <v>95</v>
      </c>
      <c r="T5" s="81">
        <v>1</v>
      </c>
    </row>
    <row r="6" spans="1:20" ht="20" x14ac:dyDescent="0.35">
      <c r="B6" s="113">
        <v>2</v>
      </c>
      <c r="C6" s="62" t="s">
        <v>96</v>
      </c>
      <c r="D6" s="64" t="s">
        <v>97</v>
      </c>
      <c r="E6" s="99">
        <v>0.9</v>
      </c>
      <c r="G6" s="113">
        <v>2</v>
      </c>
      <c r="H6" s="62" t="s">
        <v>98</v>
      </c>
      <c r="I6" s="64" t="s">
        <v>99</v>
      </c>
      <c r="J6" s="99">
        <v>1.1000000000000001</v>
      </c>
      <c r="L6" s="113">
        <v>2</v>
      </c>
      <c r="M6" s="62" t="s">
        <v>100</v>
      </c>
      <c r="N6" s="64" t="s">
        <v>101</v>
      </c>
      <c r="O6" s="99">
        <v>1.2</v>
      </c>
      <c r="Q6" s="113" t="s">
        <v>102</v>
      </c>
      <c r="R6" s="62" t="s">
        <v>103</v>
      </c>
      <c r="S6" s="64" t="s">
        <v>104</v>
      </c>
      <c r="T6" s="81">
        <v>1.05</v>
      </c>
    </row>
    <row r="7" spans="1:20" x14ac:dyDescent="0.35">
      <c r="B7" s="113">
        <v>3</v>
      </c>
      <c r="C7" s="62" t="s">
        <v>105</v>
      </c>
      <c r="D7" s="64" t="s">
        <v>106</v>
      </c>
      <c r="E7" s="99">
        <v>0.95</v>
      </c>
      <c r="G7" s="113">
        <v>3</v>
      </c>
      <c r="H7" s="62" t="s">
        <v>107</v>
      </c>
      <c r="I7" s="64" t="s">
        <v>108</v>
      </c>
      <c r="J7" s="99">
        <v>1.05</v>
      </c>
      <c r="L7" s="113">
        <v>3</v>
      </c>
      <c r="M7" s="62" t="s">
        <v>109</v>
      </c>
      <c r="N7" s="64" t="s">
        <v>110</v>
      </c>
      <c r="O7" s="99">
        <v>0.67500000000000004</v>
      </c>
      <c r="Q7" s="113">
        <v>2</v>
      </c>
      <c r="R7" s="62" t="s">
        <v>111</v>
      </c>
      <c r="S7" s="64" t="s">
        <v>112</v>
      </c>
      <c r="T7" s="81">
        <v>1.2</v>
      </c>
    </row>
    <row r="8" spans="1:20" x14ac:dyDescent="0.35">
      <c r="B8" s="113">
        <v>4</v>
      </c>
      <c r="C8" s="62" t="s">
        <v>113</v>
      </c>
      <c r="D8" s="64" t="s">
        <v>113</v>
      </c>
      <c r="E8" s="99">
        <v>1</v>
      </c>
      <c r="G8" s="113">
        <v>4</v>
      </c>
      <c r="H8" s="62" t="s">
        <v>114</v>
      </c>
      <c r="I8" s="64" t="s">
        <v>115</v>
      </c>
      <c r="J8" s="99">
        <v>1.3</v>
      </c>
      <c r="L8" s="113">
        <v>4</v>
      </c>
      <c r="M8" s="62" t="s">
        <v>116</v>
      </c>
      <c r="N8" s="64" t="s">
        <v>117</v>
      </c>
      <c r="O8" s="99">
        <v>1.125</v>
      </c>
      <c r="Q8" s="113">
        <v>3</v>
      </c>
      <c r="R8" s="62" t="s">
        <v>118</v>
      </c>
      <c r="S8" s="64" t="s">
        <v>119</v>
      </c>
      <c r="T8" s="81">
        <v>1.3</v>
      </c>
    </row>
    <row r="9" spans="1:20" ht="20" x14ac:dyDescent="0.35">
      <c r="B9" s="113">
        <v>5</v>
      </c>
      <c r="C9" s="62" t="s">
        <v>120</v>
      </c>
      <c r="D9" s="64" t="s">
        <v>121</v>
      </c>
      <c r="E9" s="99">
        <v>1.1499999999999999</v>
      </c>
      <c r="G9" s="113">
        <v>5</v>
      </c>
      <c r="H9" s="62" t="s">
        <v>122</v>
      </c>
      <c r="I9" s="64" t="s">
        <v>123</v>
      </c>
      <c r="J9" s="99">
        <v>1.1499999999999999</v>
      </c>
      <c r="L9" s="113">
        <v>5</v>
      </c>
      <c r="M9" s="62" t="s">
        <v>124</v>
      </c>
      <c r="N9" s="64" t="s">
        <v>125</v>
      </c>
      <c r="O9" s="99">
        <v>0.875</v>
      </c>
      <c r="Q9" s="113">
        <v>4</v>
      </c>
      <c r="R9" s="62" t="s">
        <v>126</v>
      </c>
      <c r="S9" s="64" t="s">
        <v>127</v>
      </c>
      <c r="T9" s="81">
        <v>1.1499999999999999</v>
      </c>
    </row>
    <row r="10" spans="1:20" x14ac:dyDescent="0.35">
      <c r="B10" s="113">
        <v>6</v>
      </c>
      <c r="C10" s="62" t="s">
        <v>128</v>
      </c>
      <c r="D10" s="64" t="s">
        <v>129</v>
      </c>
      <c r="E10" s="99">
        <v>1</v>
      </c>
      <c r="G10" s="113">
        <v>6</v>
      </c>
      <c r="H10" s="62" t="s">
        <v>130</v>
      </c>
      <c r="I10" s="64" t="s">
        <v>131</v>
      </c>
      <c r="J10" s="99">
        <v>1.6</v>
      </c>
      <c r="L10" s="113">
        <v>6</v>
      </c>
      <c r="M10" s="62" t="s">
        <v>132</v>
      </c>
      <c r="N10" s="64" t="s">
        <v>133</v>
      </c>
      <c r="O10" s="99">
        <v>1.575</v>
      </c>
      <c r="Q10" s="113">
        <v>5</v>
      </c>
      <c r="R10" s="62" t="s">
        <v>134</v>
      </c>
      <c r="S10" s="64" t="s">
        <v>135</v>
      </c>
      <c r="T10" s="81">
        <v>1.1000000000000001</v>
      </c>
    </row>
    <row r="11" spans="1:20" ht="20" x14ac:dyDescent="0.35">
      <c r="B11" s="113">
        <v>7</v>
      </c>
      <c r="C11" s="62" t="s">
        <v>136</v>
      </c>
      <c r="D11" s="64" t="s">
        <v>137</v>
      </c>
      <c r="E11" s="99">
        <v>1.1000000000000001</v>
      </c>
      <c r="G11" s="113">
        <v>7</v>
      </c>
      <c r="H11" s="62" t="s">
        <v>138</v>
      </c>
      <c r="I11" s="64" t="s">
        <v>139</v>
      </c>
      <c r="J11" s="99">
        <v>0.7</v>
      </c>
      <c r="L11" s="113">
        <v>7</v>
      </c>
      <c r="M11" s="62" t="s">
        <v>140</v>
      </c>
      <c r="N11" s="64" t="s">
        <v>141</v>
      </c>
      <c r="O11" s="99">
        <v>1.175</v>
      </c>
      <c r="Q11" s="113">
        <v>6</v>
      </c>
      <c r="R11" s="62" t="s">
        <v>142</v>
      </c>
      <c r="S11" s="64" t="s">
        <v>143</v>
      </c>
      <c r="T11" s="81">
        <v>1</v>
      </c>
    </row>
    <row r="12" spans="1:20" x14ac:dyDescent="0.35">
      <c r="B12" s="113"/>
      <c r="C12" s="62"/>
      <c r="D12" s="64"/>
      <c r="E12" s="99"/>
      <c r="G12" s="113">
        <v>8</v>
      </c>
      <c r="H12" s="62" t="s">
        <v>144</v>
      </c>
      <c r="I12" s="64" t="s">
        <v>145</v>
      </c>
      <c r="J12" s="99">
        <v>0.8</v>
      </c>
      <c r="L12" s="113">
        <v>8</v>
      </c>
      <c r="M12" s="62" t="s">
        <v>146</v>
      </c>
      <c r="N12" s="64" t="s">
        <v>147</v>
      </c>
      <c r="O12" s="99">
        <v>0.77500000000000002</v>
      </c>
      <c r="Q12" s="113">
        <v>7</v>
      </c>
      <c r="R12" s="62" t="s">
        <v>105</v>
      </c>
      <c r="S12" s="64" t="s">
        <v>148</v>
      </c>
      <c r="T12" s="81">
        <v>0.8</v>
      </c>
    </row>
    <row r="13" spans="1:20" ht="20" x14ac:dyDescent="0.35">
      <c r="B13" s="113"/>
      <c r="C13" s="62"/>
      <c r="D13" s="64"/>
      <c r="E13" s="99"/>
      <c r="G13" s="113">
        <v>9</v>
      </c>
      <c r="H13" s="62" t="s">
        <v>149</v>
      </c>
      <c r="I13" s="64" t="s">
        <v>150</v>
      </c>
      <c r="J13" s="99">
        <v>1.0249999999999999</v>
      </c>
      <c r="L13" s="113">
        <v>9</v>
      </c>
      <c r="M13" s="62" t="s">
        <v>151</v>
      </c>
      <c r="N13" s="64" t="s">
        <v>152</v>
      </c>
      <c r="O13" s="99">
        <v>0.875</v>
      </c>
      <c r="Q13" s="113">
        <v>8</v>
      </c>
      <c r="R13" s="62" t="s">
        <v>153</v>
      </c>
      <c r="S13" s="64" t="s">
        <v>154</v>
      </c>
      <c r="T13" s="81">
        <v>1.2</v>
      </c>
    </row>
    <row r="14" spans="1:20" ht="20" x14ac:dyDescent="0.35">
      <c r="B14" s="114"/>
      <c r="C14" s="62"/>
      <c r="D14" s="64"/>
      <c r="E14" s="81"/>
      <c r="G14" s="113">
        <v>10</v>
      </c>
      <c r="H14" s="62" t="s">
        <v>155</v>
      </c>
      <c r="I14" s="64" t="s">
        <v>156</v>
      </c>
      <c r="J14" s="99">
        <v>1</v>
      </c>
      <c r="L14" s="113">
        <v>10</v>
      </c>
      <c r="M14" s="62" t="s">
        <v>157</v>
      </c>
      <c r="N14" s="64" t="s">
        <v>158</v>
      </c>
      <c r="O14" s="99">
        <v>1.2749999999999999</v>
      </c>
      <c r="Q14" s="114"/>
      <c r="R14" s="112"/>
      <c r="S14" s="112"/>
      <c r="T14" s="115"/>
    </row>
    <row r="15" spans="1:20" ht="20" x14ac:dyDescent="0.35">
      <c r="B15" s="114"/>
      <c r="C15" s="62"/>
      <c r="D15" s="64"/>
      <c r="E15" s="81"/>
      <c r="G15" s="113">
        <v>11</v>
      </c>
      <c r="H15" s="62" t="s">
        <v>159</v>
      </c>
      <c r="I15" s="64" t="s">
        <v>160</v>
      </c>
      <c r="J15" s="81">
        <v>1.1000000000000001</v>
      </c>
      <c r="L15" s="113">
        <v>11</v>
      </c>
      <c r="M15" s="62" t="s">
        <v>161</v>
      </c>
      <c r="N15" s="64" t="s">
        <v>162</v>
      </c>
      <c r="O15" s="99">
        <v>1.175</v>
      </c>
      <c r="Q15" s="114"/>
      <c r="R15" s="112"/>
      <c r="S15" s="112"/>
      <c r="T15" s="115"/>
    </row>
    <row r="16" spans="1:20" ht="20" x14ac:dyDescent="0.35">
      <c r="B16" s="114"/>
      <c r="C16" s="62"/>
      <c r="D16" s="64"/>
      <c r="E16" s="81"/>
      <c r="G16" s="113"/>
      <c r="H16" s="62"/>
      <c r="I16" s="64"/>
      <c r="J16" s="81"/>
      <c r="L16" s="113">
        <v>12</v>
      </c>
      <c r="M16" s="62" t="s">
        <v>163</v>
      </c>
      <c r="N16" s="64" t="s">
        <v>164</v>
      </c>
      <c r="O16" s="99">
        <v>1.075</v>
      </c>
      <c r="Q16" s="114"/>
      <c r="R16" s="112"/>
      <c r="S16" s="112"/>
      <c r="T16" s="115"/>
    </row>
    <row r="17" spans="2:20" x14ac:dyDescent="0.35">
      <c r="B17" s="114"/>
      <c r="C17" s="62"/>
      <c r="D17" s="64"/>
      <c r="E17" s="81"/>
      <c r="G17" s="113"/>
      <c r="H17" s="62"/>
      <c r="I17" s="64"/>
      <c r="J17" s="81"/>
      <c r="L17" s="113">
        <v>13</v>
      </c>
      <c r="M17" s="62" t="s">
        <v>165</v>
      </c>
      <c r="N17" s="64" t="s">
        <v>166</v>
      </c>
      <c r="O17" s="81">
        <v>1.075</v>
      </c>
      <c r="Q17" s="114"/>
      <c r="R17" s="112"/>
      <c r="S17" s="112"/>
      <c r="T17" s="115"/>
    </row>
    <row r="18" spans="2:20" ht="20" x14ac:dyDescent="0.35">
      <c r="B18" s="114"/>
      <c r="C18" s="62"/>
      <c r="D18" s="64"/>
      <c r="E18" s="81"/>
      <c r="G18" s="113"/>
      <c r="H18" s="62"/>
      <c r="I18" s="64"/>
      <c r="J18" s="81"/>
      <c r="L18" s="113">
        <v>14</v>
      </c>
      <c r="M18" s="62" t="s">
        <v>167</v>
      </c>
      <c r="N18" s="64" t="s">
        <v>168</v>
      </c>
      <c r="O18" s="81">
        <v>1.075</v>
      </c>
      <c r="Q18" s="114"/>
      <c r="R18" s="112"/>
      <c r="S18" s="112"/>
      <c r="T18" s="115"/>
    </row>
    <row r="19" spans="2:20" x14ac:dyDescent="0.35">
      <c r="B19" s="114"/>
      <c r="C19" s="62"/>
      <c r="D19" s="64"/>
      <c r="E19" s="81"/>
      <c r="G19" s="113"/>
      <c r="H19" s="62"/>
      <c r="I19" s="64"/>
      <c r="J19" s="81"/>
      <c r="L19" s="113">
        <v>15</v>
      </c>
      <c r="M19" s="62" t="s">
        <v>169</v>
      </c>
      <c r="N19" s="64" t="s">
        <v>170</v>
      </c>
      <c r="O19" s="81">
        <v>1.375</v>
      </c>
      <c r="Q19" s="114"/>
      <c r="R19" s="112"/>
      <c r="S19" s="112"/>
      <c r="T19" s="115"/>
    </row>
    <row r="20" spans="2:20" ht="20" x14ac:dyDescent="0.35">
      <c r="B20" s="114"/>
      <c r="C20" s="62"/>
      <c r="D20" s="64"/>
      <c r="E20" s="81"/>
      <c r="G20" s="113"/>
      <c r="H20" s="62"/>
      <c r="I20" s="64"/>
      <c r="J20" s="81"/>
      <c r="L20" s="113">
        <v>16</v>
      </c>
      <c r="M20" s="62" t="s">
        <v>171</v>
      </c>
      <c r="N20" s="64" t="s">
        <v>172</v>
      </c>
      <c r="O20" s="81">
        <v>1.2250000000000001</v>
      </c>
      <c r="Q20" s="114"/>
      <c r="R20" s="112"/>
      <c r="S20" s="112"/>
      <c r="T20" s="115"/>
    </row>
    <row r="21" spans="2:20" x14ac:dyDescent="0.35">
      <c r="B21" s="113"/>
      <c r="C21" s="62"/>
      <c r="D21" s="64"/>
      <c r="E21" s="81"/>
      <c r="G21" s="112"/>
      <c r="H21" s="62"/>
      <c r="I21" s="64"/>
      <c r="J21" s="81"/>
      <c r="L21" s="113"/>
      <c r="M21" s="62"/>
      <c r="N21" s="64"/>
      <c r="O21" s="81"/>
      <c r="Q21" s="113"/>
      <c r="R21" s="62"/>
      <c r="S21" s="64"/>
      <c r="T21" s="81"/>
    </row>
    <row r="22" spans="2:20" x14ac:dyDescent="0.35">
      <c r="B22" s="113"/>
      <c r="C22" s="62"/>
      <c r="D22" s="64"/>
      <c r="E22" s="81"/>
      <c r="G22" s="112"/>
      <c r="H22" s="62"/>
      <c r="I22" s="64"/>
      <c r="J22" s="81"/>
      <c r="L22" s="113"/>
      <c r="M22" s="62"/>
      <c r="N22" s="64"/>
      <c r="O22" s="81"/>
      <c r="Q22" s="113"/>
      <c r="R22" s="62"/>
      <c r="S22" s="64"/>
      <c r="T22" s="81"/>
    </row>
    <row r="23" spans="2:20" x14ac:dyDescent="0.35">
      <c r="B23" s="113"/>
      <c r="C23" s="62"/>
      <c r="D23" s="64"/>
      <c r="E23" s="81"/>
      <c r="G23" s="112"/>
      <c r="H23" s="62"/>
      <c r="I23" s="64"/>
      <c r="J23" s="81"/>
      <c r="L23" s="113"/>
      <c r="M23" s="62"/>
      <c r="N23" s="64"/>
      <c r="O23" s="81"/>
      <c r="Q23" s="113"/>
      <c r="R23" s="62"/>
      <c r="S23" s="64"/>
      <c r="T23" s="81"/>
    </row>
    <row r="24" spans="2:20" x14ac:dyDescent="0.35">
      <c r="B24" s="113"/>
      <c r="C24" s="62"/>
      <c r="D24" s="64"/>
      <c r="E24" s="81"/>
      <c r="G24" s="112"/>
      <c r="H24" s="62"/>
      <c r="I24" s="64"/>
      <c r="J24" s="81"/>
      <c r="L24" s="113"/>
      <c r="M24" s="62"/>
      <c r="N24" s="64"/>
      <c r="O24" s="81"/>
      <c r="Q24" s="113"/>
      <c r="R24" s="62"/>
      <c r="S24" s="64"/>
      <c r="T24" s="81"/>
    </row>
    <row r="25" spans="2:20" x14ac:dyDescent="0.35">
      <c r="B25" s="113"/>
      <c r="C25" s="62"/>
      <c r="D25" s="64"/>
      <c r="E25" s="81"/>
      <c r="G25" s="112"/>
      <c r="H25" s="62"/>
      <c r="I25" s="64"/>
      <c r="J25" s="81"/>
      <c r="L25" s="113"/>
      <c r="M25" s="62"/>
      <c r="N25" s="64"/>
      <c r="O25" s="81"/>
      <c r="Q25" s="113"/>
      <c r="R25" s="62"/>
      <c r="S25" s="64"/>
      <c r="T25" s="81"/>
    </row>
    <row r="26" spans="2:20" x14ac:dyDescent="0.35">
      <c r="B26" s="113"/>
      <c r="C26" s="62"/>
      <c r="D26" s="64"/>
      <c r="E26" s="81"/>
      <c r="G26" s="112"/>
      <c r="H26" s="62"/>
      <c r="I26" s="64"/>
      <c r="J26" s="81"/>
      <c r="L26" s="113"/>
      <c r="M26" s="62"/>
      <c r="N26" s="64"/>
      <c r="O26" s="81"/>
      <c r="Q26" s="113"/>
      <c r="R26" s="62"/>
      <c r="S26" s="64"/>
      <c r="T26" s="81"/>
    </row>
    <row r="27" spans="2:20" x14ac:dyDescent="0.35">
      <c r="B27" s="113"/>
      <c r="C27" s="62"/>
      <c r="D27" s="64"/>
      <c r="E27" s="81"/>
      <c r="G27" s="112"/>
      <c r="H27" s="62"/>
      <c r="I27" s="64"/>
      <c r="J27" s="81"/>
      <c r="L27" s="113"/>
      <c r="M27" s="62"/>
      <c r="N27" s="64"/>
      <c r="O27" s="81"/>
      <c r="Q27" s="113"/>
      <c r="R27" s="62"/>
      <c r="S27" s="64"/>
      <c r="T27" s="81"/>
    </row>
    <row r="28" spans="2:20" x14ac:dyDescent="0.35">
      <c r="B28" s="113"/>
      <c r="C28" s="62"/>
      <c r="D28" s="64"/>
      <c r="E28" s="81"/>
      <c r="G28" s="112"/>
      <c r="H28" s="62"/>
      <c r="I28" s="64"/>
      <c r="J28" s="81"/>
      <c r="L28" s="113"/>
      <c r="M28" s="62"/>
      <c r="N28" s="64"/>
      <c r="O28" s="81"/>
      <c r="Q28" s="113"/>
      <c r="R28" s="62"/>
      <c r="S28" s="64"/>
      <c r="T28" s="81"/>
    </row>
    <row r="29" spans="2:20" x14ac:dyDescent="0.35">
      <c r="B29" s="113"/>
      <c r="C29" s="63"/>
      <c r="D29" s="64"/>
      <c r="E29" s="81"/>
      <c r="G29" s="112"/>
      <c r="H29" s="63"/>
      <c r="I29" s="64"/>
      <c r="J29" s="81"/>
      <c r="L29" s="113"/>
      <c r="M29" s="63"/>
      <c r="N29" s="64"/>
      <c r="O29" s="81"/>
      <c r="Q29" s="113"/>
      <c r="R29" s="63"/>
      <c r="S29" s="64"/>
      <c r="T29" s="81"/>
    </row>
    <row r="30" spans="2:20" x14ac:dyDescent="0.35">
      <c r="B30" s="113"/>
      <c r="C30" s="63"/>
      <c r="D30" s="64"/>
      <c r="E30" s="81"/>
      <c r="G30" s="112"/>
      <c r="H30" s="63"/>
      <c r="I30" s="64"/>
      <c r="J30" s="81"/>
      <c r="L30" s="113"/>
      <c r="M30" s="63"/>
      <c r="N30" s="64"/>
      <c r="O30" s="81"/>
      <c r="Q30" s="113"/>
      <c r="R30" s="63"/>
      <c r="S30" s="64"/>
      <c r="T30" s="81"/>
    </row>
    <row r="31" spans="2:20" x14ac:dyDescent="0.35">
      <c r="B31" s="113"/>
      <c r="C31" s="63"/>
      <c r="D31" s="64"/>
      <c r="E31" s="81"/>
      <c r="G31" s="112"/>
      <c r="H31" s="63"/>
      <c r="I31" s="64"/>
      <c r="J31" s="81"/>
      <c r="L31" s="113"/>
      <c r="M31" s="63"/>
      <c r="N31" s="64"/>
      <c r="O31" s="81"/>
      <c r="Q31" s="113"/>
      <c r="R31" s="63"/>
      <c r="S31" s="64"/>
      <c r="T31" s="81"/>
    </row>
    <row r="32" spans="2:20" x14ac:dyDescent="0.35">
      <c r="B32" s="113"/>
      <c r="C32" s="63"/>
      <c r="D32" s="64"/>
      <c r="E32" s="81"/>
      <c r="G32" s="112"/>
      <c r="H32" s="63"/>
      <c r="I32" s="64"/>
      <c r="J32" s="81"/>
      <c r="L32" s="113"/>
      <c r="M32" s="63"/>
      <c r="N32" s="64"/>
      <c r="O32" s="81"/>
      <c r="Q32" s="113"/>
      <c r="R32" s="63"/>
      <c r="S32" s="64"/>
      <c r="T32" s="81"/>
    </row>
    <row r="33" spans="2:20" x14ac:dyDescent="0.35">
      <c r="B33" s="113"/>
      <c r="C33" s="63"/>
      <c r="D33" s="64"/>
      <c r="E33" s="81"/>
      <c r="G33" s="112"/>
      <c r="H33" s="63"/>
      <c r="I33" s="64"/>
      <c r="J33" s="81"/>
      <c r="L33" s="113"/>
      <c r="M33" s="63"/>
      <c r="N33" s="64"/>
      <c r="O33" s="81"/>
      <c r="Q33" s="113"/>
      <c r="R33" s="63"/>
      <c r="S33" s="64"/>
      <c r="T33" s="81"/>
    </row>
    <row r="34" spans="2:20" x14ac:dyDescent="0.35">
      <c r="B34" s="113"/>
      <c r="C34" s="63"/>
      <c r="D34" s="64"/>
      <c r="E34" s="81"/>
      <c r="G34" s="112"/>
      <c r="H34" s="63"/>
      <c r="I34" s="64"/>
      <c r="J34" s="81"/>
      <c r="L34" s="113"/>
      <c r="M34" s="63"/>
      <c r="N34" s="64"/>
      <c r="O34" s="81"/>
      <c r="Q34" s="113"/>
      <c r="R34" s="63"/>
      <c r="S34" s="64"/>
      <c r="T34" s="81"/>
    </row>
    <row r="35" spans="2:20" x14ac:dyDescent="0.35">
      <c r="B35" s="113"/>
      <c r="C35" s="63"/>
      <c r="D35" s="64"/>
      <c r="E35" s="81"/>
      <c r="G35" s="112"/>
      <c r="H35" s="63"/>
      <c r="I35" s="64"/>
      <c r="J35" s="81"/>
      <c r="L35" s="113"/>
      <c r="M35" s="63"/>
      <c r="N35" s="64"/>
      <c r="O35" s="81"/>
      <c r="Q35" s="113"/>
      <c r="R35" s="63"/>
      <c r="S35" s="64"/>
      <c r="T35" s="81"/>
    </row>
    <row r="36" spans="2:20" x14ac:dyDescent="0.35">
      <c r="B36" s="113"/>
      <c r="C36" s="63"/>
      <c r="D36" s="64"/>
      <c r="E36" s="81"/>
      <c r="G36" s="112"/>
      <c r="H36" s="63"/>
      <c r="I36" s="64"/>
      <c r="J36" s="81"/>
      <c r="L36" s="113"/>
      <c r="M36" s="63"/>
      <c r="N36" s="64"/>
      <c r="O36" s="81"/>
      <c r="Q36" s="113"/>
      <c r="R36" s="63"/>
      <c r="S36" s="64"/>
      <c r="T36" s="81"/>
    </row>
    <row r="37" spans="2:20" x14ac:dyDescent="0.35">
      <c r="B37" s="113"/>
      <c r="C37" s="63"/>
      <c r="D37" s="64"/>
      <c r="E37" s="81"/>
      <c r="G37" s="112"/>
      <c r="H37" s="63"/>
      <c r="I37" s="64"/>
      <c r="J37" s="81"/>
      <c r="L37" s="113"/>
      <c r="M37" s="63"/>
      <c r="N37" s="64"/>
      <c r="O37" s="81"/>
      <c r="Q37" s="113"/>
      <c r="R37" s="63"/>
      <c r="S37" s="64"/>
      <c r="T37" s="81"/>
    </row>
    <row r="38" spans="2:20" x14ac:dyDescent="0.35">
      <c r="B38" s="113"/>
      <c r="C38" s="63"/>
      <c r="D38" s="64"/>
      <c r="E38" s="81"/>
      <c r="G38" s="112"/>
      <c r="H38" s="63"/>
      <c r="I38" s="64"/>
      <c r="J38" s="81"/>
      <c r="L38" s="113"/>
      <c r="M38" s="63"/>
      <c r="N38" s="64"/>
      <c r="O38" s="81"/>
      <c r="Q38" s="113"/>
      <c r="R38" s="63"/>
      <c r="S38" s="64"/>
      <c r="T38" s="81"/>
    </row>
    <row r="39" spans="2:20" x14ac:dyDescent="0.35">
      <c r="B39" s="113"/>
      <c r="C39" s="63"/>
      <c r="D39" s="64"/>
      <c r="E39" s="81"/>
      <c r="G39" s="112"/>
      <c r="H39" s="63"/>
      <c r="I39" s="64"/>
      <c r="J39" s="81"/>
      <c r="L39" s="113"/>
      <c r="M39" s="63"/>
      <c r="N39" s="64"/>
      <c r="O39" s="81"/>
      <c r="Q39" s="113"/>
      <c r="R39" s="63"/>
      <c r="S39" s="64"/>
      <c r="T39" s="81"/>
    </row>
    <row r="40" spans="2:20" x14ac:dyDescent="0.35">
      <c r="B40" s="113"/>
      <c r="C40" s="63"/>
      <c r="D40" s="64"/>
      <c r="E40" s="81"/>
      <c r="G40" s="112"/>
      <c r="H40" s="63"/>
      <c r="I40" s="64"/>
      <c r="J40" s="81"/>
      <c r="L40" s="113"/>
      <c r="M40" s="63"/>
      <c r="N40" s="64"/>
      <c r="O40" s="81"/>
      <c r="Q40" s="113"/>
      <c r="R40" s="63"/>
      <c r="S40" s="64"/>
      <c r="T40" s="81"/>
    </row>
  </sheetData>
  <sheetProtection algorithmName="SHA-512" hashValue="PQ33IfSWBuO7u2vKYm/eE6bxw+ZmrDdAODr6QOHom+Hzgdn/dZqs/3su7GwLfUUAAGCgKT9vnva/qHgU+ze0AQ==" saltValue="vWkb3Tz8w0BXItxSS7yTYQ==" spinCount="100000" sheet="1" objects="1" scenarios="1"/>
  <mergeCells count="5">
    <mergeCell ref="A1:T1"/>
    <mergeCell ref="R3:T3"/>
    <mergeCell ref="C3:E3"/>
    <mergeCell ref="H3:J3"/>
    <mergeCell ref="M3:O3"/>
  </mergeCells>
  <phoneticPr fontId="33"/>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2C6F-F4F7-434F-8300-22416C00377C}">
  <sheetPr>
    <tabColor theme="4" tint="0.79998168889431442"/>
  </sheetPr>
  <dimension ref="A1:P40"/>
  <sheetViews>
    <sheetView zoomScaleNormal="100" workbookViewId="0">
      <selection activeCell="A3" sqref="A3"/>
    </sheetView>
  </sheetViews>
  <sheetFormatPr defaultColWidth="8.58203125" defaultRowHeight="13" x14ac:dyDescent="0.3"/>
  <cols>
    <col min="1" max="1" width="2.58203125" style="66" customWidth="1"/>
    <col min="2" max="2" width="20.58203125" style="66" customWidth="1"/>
    <col min="3" max="3" width="10.58203125" style="66" customWidth="1"/>
    <col min="4" max="4" width="3.58203125" style="66" customWidth="1"/>
    <col min="5" max="5" width="3.58203125" style="79" customWidth="1"/>
    <col min="6" max="6" width="15.08203125" style="111" customWidth="1"/>
    <col min="7" max="7" width="22.08203125" style="66" customWidth="1"/>
    <col min="8" max="8" width="10.58203125" style="82" customWidth="1"/>
    <col min="9" max="9" width="3.58203125" style="66" customWidth="1"/>
    <col min="10" max="10" width="23.83203125" style="66" customWidth="1"/>
    <col min="11" max="11" width="10.58203125" style="66" customWidth="1"/>
    <col min="12" max="13" width="3.58203125" style="66" customWidth="1"/>
    <col min="14" max="14" width="20.58203125" style="66" customWidth="1"/>
    <col min="15" max="15" width="33.33203125" style="66" customWidth="1"/>
    <col min="16" max="16" width="10.58203125" style="82" customWidth="1"/>
    <col min="17" max="16384" width="8.58203125" style="66"/>
  </cols>
  <sheetData>
    <row r="1" spans="1:16" ht="35" x14ac:dyDescent="0.25">
      <c r="A1" s="190" t="s">
        <v>173</v>
      </c>
      <c r="B1" s="190"/>
      <c r="C1" s="190"/>
      <c r="D1" s="190"/>
      <c r="E1" s="190"/>
      <c r="F1" s="190"/>
      <c r="G1" s="190"/>
      <c r="H1" s="190"/>
      <c r="I1" s="190"/>
      <c r="J1" s="190"/>
      <c r="K1" s="190"/>
      <c r="L1" s="190"/>
      <c r="M1" s="190"/>
      <c r="N1" s="190"/>
      <c r="O1" s="190"/>
      <c r="P1" s="190"/>
    </row>
    <row r="3" spans="1:16" ht="18" x14ac:dyDescent="0.4">
      <c r="B3" s="191" t="s">
        <v>81</v>
      </c>
      <c r="C3" s="191"/>
      <c r="F3" s="191" t="s">
        <v>82</v>
      </c>
      <c r="G3" s="191"/>
      <c r="H3" s="191"/>
      <c r="J3" s="191" t="s">
        <v>83</v>
      </c>
      <c r="K3" s="191"/>
      <c r="N3" s="191" t="s">
        <v>84</v>
      </c>
      <c r="O3" s="191"/>
      <c r="P3" s="191"/>
    </row>
    <row r="4" spans="1:16" x14ac:dyDescent="0.3">
      <c r="B4" s="59" t="s">
        <v>77</v>
      </c>
      <c r="C4" s="59" t="s">
        <v>87</v>
      </c>
      <c r="E4" s="59" t="s">
        <v>85</v>
      </c>
      <c r="F4" s="104" t="s">
        <v>77</v>
      </c>
      <c r="G4" s="59" t="s">
        <v>79</v>
      </c>
      <c r="H4" s="59" t="s">
        <v>87</v>
      </c>
      <c r="J4" s="59" t="s">
        <v>77</v>
      </c>
      <c r="K4" s="59" t="s">
        <v>87</v>
      </c>
      <c r="M4" s="59" t="s">
        <v>85</v>
      </c>
      <c r="N4" s="59" t="s">
        <v>77</v>
      </c>
      <c r="O4" s="59" t="s">
        <v>79</v>
      </c>
      <c r="P4" s="59" t="s">
        <v>87</v>
      </c>
    </row>
    <row r="5" spans="1:16" x14ac:dyDescent="0.3">
      <c r="B5" s="67"/>
      <c r="C5" s="68"/>
      <c r="E5" s="94">
        <v>1</v>
      </c>
      <c r="F5" s="110" t="s">
        <v>174</v>
      </c>
      <c r="G5" s="69" t="s">
        <v>175</v>
      </c>
      <c r="H5" s="99">
        <v>1.3</v>
      </c>
      <c r="J5" s="67"/>
      <c r="K5" s="68"/>
      <c r="M5" s="69">
        <v>1</v>
      </c>
      <c r="N5" s="62" t="s">
        <v>176</v>
      </c>
      <c r="O5" s="69" t="s">
        <v>177</v>
      </c>
      <c r="P5" s="99">
        <v>0.05</v>
      </c>
    </row>
    <row r="6" spans="1:16" x14ac:dyDescent="0.3">
      <c r="B6" s="67"/>
      <c r="C6" s="68"/>
      <c r="E6" s="94">
        <v>2</v>
      </c>
      <c r="F6" s="110" t="s">
        <v>178</v>
      </c>
      <c r="G6" s="69" t="s">
        <v>179</v>
      </c>
      <c r="H6" s="99">
        <v>1.05</v>
      </c>
      <c r="J6" s="67"/>
      <c r="K6" s="68"/>
      <c r="M6" s="69">
        <v>2</v>
      </c>
      <c r="N6" s="62" t="s">
        <v>180</v>
      </c>
      <c r="O6" s="69" t="s">
        <v>181</v>
      </c>
      <c r="P6" s="99">
        <v>0.2</v>
      </c>
    </row>
    <row r="7" spans="1:16" ht="25" customHeight="1" x14ac:dyDescent="0.3">
      <c r="B7" s="67"/>
      <c r="C7" s="68"/>
      <c r="E7" s="94">
        <v>3</v>
      </c>
      <c r="F7" s="110" t="s">
        <v>182</v>
      </c>
      <c r="G7" s="69" t="s">
        <v>183</v>
      </c>
      <c r="H7" s="99">
        <v>1.1000000000000001</v>
      </c>
      <c r="J7" s="67"/>
      <c r="K7" s="68"/>
      <c r="M7" s="69">
        <v>3</v>
      </c>
      <c r="N7" s="62" t="s">
        <v>184</v>
      </c>
      <c r="O7" s="69" t="s">
        <v>185</v>
      </c>
      <c r="P7" s="99">
        <v>0.3</v>
      </c>
    </row>
    <row r="8" spans="1:16" x14ac:dyDescent="0.3">
      <c r="B8" s="67"/>
      <c r="C8" s="68"/>
      <c r="E8" s="94">
        <v>4</v>
      </c>
      <c r="F8" s="110" t="s">
        <v>186</v>
      </c>
      <c r="G8" s="69" t="s">
        <v>187</v>
      </c>
      <c r="H8" s="99">
        <v>0.8</v>
      </c>
      <c r="J8" s="67"/>
      <c r="K8" s="68"/>
      <c r="M8" s="69">
        <v>4</v>
      </c>
      <c r="N8" s="62" t="s">
        <v>188</v>
      </c>
      <c r="O8" s="69" t="s">
        <v>189</v>
      </c>
      <c r="P8" s="99">
        <v>0.15</v>
      </c>
    </row>
    <row r="9" spans="1:16" x14ac:dyDescent="0.3">
      <c r="B9" s="67"/>
      <c r="C9" s="68"/>
      <c r="E9" s="94">
        <v>5</v>
      </c>
      <c r="F9" s="110" t="s">
        <v>190</v>
      </c>
      <c r="G9" s="69" t="s">
        <v>191</v>
      </c>
      <c r="H9" s="99">
        <v>0.7</v>
      </c>
      <c r="J9" s="67"/>
      <c r="K9" s="68"/>
      <c r="M9" s="69">
        <v>5</v>
      </c>
      <c r="N9" s="62" t="s">
        <v>192</v>
      </c>
      <c r="O9" s="69" t="s">
        <v>193</v>
      </c>
      <c r="P9" s="99">
        <v>0.4</v>
      </c>
    </row>
    <row r="10" spans="1:16" x14ac:dyDescent="0.3">
      <c r="B10" s="67"/>
      <c r="C10" s="68"/>
      <c r="E10" s="94">
        <v>6</v>
      </c>
      <c r="F10" s="110" t="s">
        <v>194</v>
      </c>
      <c r="G10" s="69" t="s">
        <v>195</v>
      </c>
      <c r="H10" s="99">
        <v>0.7</v>
      </c>
      <c r="J10" s="67"/>
      <c r="K10" s="68"/>
      <c r="M10" s="69">
        <v>6</v>
      </c>
      <c r="N10" s="62" t="s">
        <v>196</v>
      </c>
      <c r="O10" s="69" t="s">
        <v>197</v>
      </c>
      <c r="P10" s="99">
        <v>0.1</v>
      </c>
    </row>
    <row r="11" spans="1:16" x14ac:dyDescent="0.3">
      <c r="B11" s="67"/>
      <c r="C11" s="68"/>
      <c r="E11" s="94">
        <v>7</v>
      </c>
      <c r="F11" s="110" t="s">
        <v>198</v>
      </c>
      <c r="G11" s="69" t="s">
        <v>199</v>
      </c>
      <c r="H11" s="99">
        <v>0.6</v>
      </c>
      <c r="J11" s="67"/>
      <c r="K11" s="68"/>
      <c r="M11" s="69">
        <v>7</v>
      </c>
      <c r="N11" s="62" t="s">
        <v>200</v>
      </c>
      <c r="O11" s="69" t="s">
        <v>201</v>
      </c>
      <c r="P11" s="99">
        <v>0.25</v>
      </c>
    </row>
    <row r="12" spans="1:16" x14ac:dyDescent="0.3">
      <c r="B12" s="67"/>
      <c r="C12" s="68"/>
      <c r="E12" s="94">
        <v>8</v>
      </c>
      <c r="F12" s="110" t="s">
        <v>202</v>
      </c>
      <c r="G12" s="69" t="s">
        <v>203</v>
      </c>
      <c r="H12" s="81">
        <v>0.35</v>
      </c>
      <c r="J12" s="67"/>
      <c r="K12" s="68"/>
      <c r="M12" s="69">
        <v>8</v>
      </c>
      <c r="N12" s="62" t="s">
        <v>204</v>
      </c>
      <c r="O12" s="69" t="s">
        <v>205</v>
      </c>
      <c r="P12" s="99">
        <v>0.35</v>
      </c>
    </row>
    <row r="13" spans="1:16" x14ac:dyDescent="0.3">
      <c r="B13" s="67"/>
      <c r="C13" s="68"/>
      <c r="E13" s="94">
        <v>9</v>
      </c>
      <c r="F13" s="110" t="s">
        <v>206</v>
      </c>
      <c r="G13" s="69" t="s">
        <v>207</v>
      </c>
      <c r="H13" s="99">
        <v>0.45</v>
      </c>
      <c r="J13" s="67"/>
      <c r="K13" s="68"/>
      <c r="M13" s="69">
        <v>9</v>
      </c>
      <c r="N13" s="62" t="s">
        <v>208</v>
      </c>
      <c r="O13" s="69" t="s">
        <v>209</v>
      </c>
      <c r="P13" s="99">
        <v>0.4</v>
      </c>
    </row>
    <row r="14" spans="1:16" x14ac:dyDescent="0.3">
      <c r="B14" s="67"/>
      <c r="C14" s="68"/>
      <c r="E14" s="94">
        <v>10</v>
      </c>
      <c r="F14" s="110" t="s">
        <v>210</v>
      </c>
      <c r="G14" s="69" t="s">
        <v>211</v>
      </c>
      <c r="H14" s="99">
        <v>0.5</v>
      </c>
      <c r="J14" s="67"/>
      <c r="K14" s="68"/>
      <c r="M14" s="69">
        <v>10</v>
      </c>
      <c r="N14" s="62" t="s">
        <v>212</v>
      </c>
      <c r="O14" s="69" t="s">
        <v>213</v>
      </c>
      <c r="P14" s="99">
        <v>0.25</v>
      </c>
    </row>
    <row r="15" spans="1:16" x14ac:dyDescent="0.3">
      <c r="B15" s="67"/>
      <c r="C15" s="68"/>
      <c r="E15" s="94">
        <v>11</v>
      </c>
      <c r="F15" s="110" t="s">
        <v>214</v>
      </c>
      <c r="G15" s="69" t="s">
        <v>215</v>
      </c>
      <c r="H15" s="99">
        <v>0.15</v>
      </c>
      <c r="J15" s="67"/>
      <c r="K15" s="68"/>
      <c r="M15" s="69">
        <v>11</v>
      </c>
      <c r="N15" s="62" t="s">
        <v>216</v>
      </c>
      <c r="O15" s="69" t="s">
        <v>217</v>
      </c>
      <c r="P15" s="99">
        <v>0.35</v>
      </c>
    </row>
    <row r="16" spans="1:16" x14ac:dyDescent="0.3">
      <c r="B16" s="67"/>
      <c r="C16" s="68"/>
      <c r="E16" s="94">
        <v>12</v>
      </c>
      <c r="F16" s="110" t="s">
        <v>218</v>
      </c>
      <c r="G16" s="69" t="s">
        <v>219</v>
      </c>
      <c r="H16" s="99">
        <v>0.4</v>
      </c>
      <c r="J16" s="67"/>
      <c r="K16" s="68"/>
      <c r="M16" s="69">
        <v>12</v>
      </c>
      <c r="N16" s="62" t="s">
        <v>220</v>
      </c>
      <c r="O16" s="69" t="s">
        <v>221</v>
      </c>
      <c r="P16" s="99">
        <v>0.35</v>
      </c>
    </row>
    <row r="17" spans="2:16" ht="23" x14ac:dyDescent="0.3">
      <c r="B17" s="67"/>
      <c r="C17" s="68"/>
      <c r="E17" s="94">
        <v>13</v>
      </c>
      <c r="F17" s="110" t="s">
        <v>222</v>
      </c>
      <c r="G17" s="69" t="s">
        <v>223</v>
      </c>
      <c r="H17" s="99">
        <v>0.35</v>
      </c>
      <c r="J17" s="67"/>
      <c r="K17" s="68"/>
      <c r="M17" s="69">
        <v>13</v>
      </c>
      <c r="N17" s="62" t="s">
        <v>224</v>
      </c>
      <c r="O17" s="69" t="s">
        <v>225</v>
      </c>
      <c r="P17" s="99">
        <v>0.3</v>
      </c>
    </row>
    <row r="18" spans="2:16" ht="37.5" x14ac:dyDescent="0.3">
      <c r="B18" s="67"/>
      <c r="C18" s="68"/>
      <c r="E18" s="94">
        <v>14</v>
      </c>
      <c r="F18" s="110" t="s">
        <v>226</v>
      </c>
      <c r="G18" s="69" t="s">
        <v>227</v>
      </c>
      <c r="H18" s="99">
        <v>1.05</v>
      </c>
      <c r="J18" s="67"/>
      <c r="K18" s="68"/>
      <c r="M18" s="69">
        <v>14</v>
      </c>
      <c r="N18" s="62" t="s">
        <v>228</v>
      </c>
      <c r="O18" s="69" t="s">
        <v>229</v>
      </c>
      <c r="P18" s="99">
        <v>0.3</v>
      </c>
    </row>
    <row r="19" spans="2:16" x14ac:dyDescent="0.3">
      <c r="B19" s="67"/>
      <c r="C19" s="68"/>
      <c r="E19" s="94">
        <v>15</v>
      </c>
      <c r="F19" s="110" t="s">
        <v>230</v>
      </c>
      <c r="G19" s="69" t="s">
        <v>156</v>
      </c>
      <c r="H19" s="99">
        <v>0.3</v>
      </c>
      <c r="J19" s="67"/>
      <c r="K19" s="68"/>
      <c r="M19" s="69">
        <v>15</v>
      </c>
      <c r="N19" s="62" t="s">
        <v>231</v>
      </c>
      <c r="O19" s="69" t="s">
        <v>232</v>
      </c>
      <c r="P19" s="99">
        <v>0.1</v>
      </c>
    </row>
    <row r="20" spans="2:16" x14ac:dyDescent="0.3">
      <c r="B20" s="67"/>
      <c r="C20" s="68"/>
      <c r="E20" s="94">
        <v>16</v>
      </c>
      <c r="F20" s="110" t="s">
        <v>233</v>
      </c>
      <c r="G20" s="69" t="s">
        <v>234</v>
      </c>
      <c r="H20" s="99">
        <v>0.35</v>
      </c>
      <c r="J20" s="67"/>
      <c r="K20" s="68"/>
      <c r="M20" s="69">
        <v>16</v>
      </c>
      <c r="N20" s="62" t="s">
        <v>235</v>
      </c>
      <c r="O20" s="69" t="s">
        <v>236</v>
      </c>
      <c r="P20" s="99">
        <v>0.27500000000000002</v>
      </c>
    </row>
    <row r="21" spans="2:16" x14ac:dyDescent="0.3">
      <c r="B21" s="67"/>
      <c r="C21" s="68"/>
      <c r="E21" s="94">
        <v>17</v>
      </c>
      <c r="F21" s="110" t="s">
        <v>237</v>
      </c>
      <c r="G21" s="69" t="s">
        <v>238</v>
      </c>
      <c r="H21" s="99">
        <v>0.1</v>
      </c>
      <c r="J21" s="67"/>
      <c r="K21" s="68"/>
      <c r="M21" s="69" t="s">
        <v>239</v>
      </c>
      <c r="N21" s="62" t="s">
        <v>240</v>
      </c>
      <c r="O21" s="69" t="s">
        <v>241</v>
      </c>
      <c r="P21" s="99">
        <v>0.3</v>
      </c>
    </row>
    <row r="22" spans="2:16" x14ac:dyDescent="0.3">
      <c r="B22" s="67"/>
      <c r="C22" s="68"/>
      <c r="E22" s="94">
        <v>18</v>
      </c>
      <c r="F22" s="110" t="s">
        <v>242</v>
      </c>
      <c r="G22" s="69" t="s">
        <v>243</v>
      </c>
      <c r="H22" s="99">
        <v>2.5000000000000001E-2</v>
      </c>
      <c r="J22" s="67"/>
      <c r="K22" s="68"/>
      <c r="M22" s="69">
        <v>17</v>
      </c>
      <c r="N22" s="62" t="s">
        <v>244</v>
      </c>
      <c r="O22" s="69" t="s">
        <v>245</v>
      </c>
      <c r="P22" s="99">
        <v>0.4</v>
      </c>
    </row>
    <row r="23" spans="2:16" x14ac:dyDescent="0.3">
      <c r="B23" s="67"/>
      <c r="C23" s="68"/>
      <c r="E23" s="94">
        <v>19</v>
      </c>
      <c r="F23" s="110" t="s">
        <v>246</v>
      </c>
      <c r="G23" s="69" t="s">
        <v>247</v>
      </c>
      <c r="H23" s="99">
        <v>0.1</v>
      </c>
      <c r="J23" s="67"/>
      <c r="K23" s="68"/>
      <c r="M23" s="69">
        <v>18</v>
      </c>
      <c r="N23" s="62" t="s">
        <v>248</v>
      </c>
      <c r="O23" s="69" t="s">
        <v>249</v>
      </c>
      <c r="P23" s="99">
        <v>0.2</v>
      </c>
    </row>
    <row r="24" spans="2:16" ht="31.5" customHeight="1" x14ac:dyDescent="0.3">
      <c r="B24" s="67"/>
      <c r="C24" s="68"/>
      <c r="E24" s="94">
        <v>20</v>
      </c>
      <c r="F24" s="110" t="s">
        <v>250</v>
      </c>
      <c r="G24" s="69" t="s">
        <v>251</v>
      </c>
      <c r="H24" s="99">
        <v>0.15</v>
      </c>
      <c r="J24" s="67"/>
      <c r="K24" s="68"/>
      <c r="M24" s="69">
        <v>19</v>
      </c>
      <c r="N24" s="62" t="s">
        <v>252</v>
      </c>
      <c r="O24" s="69" t="s">
        <v>253</v>
      </c>
      <c r="P24" s="99">
        <v>0.6</v>
      </c>
    </row>
    <row r="25" spans="2:16" ht="21.75" customHeight="1" x14ac:dyDescent="0.3">
      <c r="B25" s="67"/>
      <c r="C25" s="68"/>
      <c r="E25" s="94">
        <v>21</v>
      </c>
      <c r="F25" s="110" t="s">
        <v>254</v>
      </c>
      <c r="G25" s="69" t="s">
        <v>255</v>
      </c>
      <c r="H25" s="81">
        <v>0.125</v>
      </c>
      <c r="J25" s="67"/>
      <c r="K25" s="68"/>
      <c r="M25" s="69">
        <v>20</v>
      </c>
      <c r="N25" s="62" t="s">
        <v>256</v>
      </c>
      <c r="O25" s="69" t="s">
        <v>257</v>
      </c>
      <c r="P25" s="99">
        <v>0.65</v>
      </c>
    </row>
    <row r="26" spans="2:16" ht="24.75" customHeight="1" x14ac:dyDescent="0.3">
      <c r="B26" s="67"/>
      <c r="C26" s="68"/>
      <c r="E26" s="94">
        <v>22</v>
      </c>
      <c r="F26" s="110" t="s">
        <v>258</v>
      </c>
      <c r="G26" s="69" t="s">
        <v>259</v>
      </c>
      <c r="H26" s="99">
        <v>0.1</v>
      </c>
      <c r="J26" s="67"/>
      <c r="K26" s="68"/>
      <c r="M26" s="69">
        <v>21</v>
      </c>
      <c r="N26" s="62" t="s">
        <v>260</v>
      </c>
      <c r="O26" s="69" t="s">
        <v>261</v>
      </c>
      <c r="P26" s="99">
        <v>0.45</v>
      </c>
    </row>
    <row r="27" spans="2:16" ht="36.75" customHeight="1" x14ac:dyDescent="0.3">
      <c r="B27" s="67"/>
      <c r="C27" s="68"/>
      <c r="E27" s="94">
        <v>23</v>
      </c>
      <c r="F27" s="110" t="s">
        <v>262</v>
      </c>
      <c r="G27" s="69" t="s">
        <v>263</v>
      </c>
      <c r="H27" s="99">
        <v>0.3</v>
      </c>
      <c r="J27" s="67"/>
      <c r="K27" s="68"/>
      <c r="M27" s="69">
        <v>22</v>
      </c>
      <c r="N27" s="62" t="s">
        <v>264</v>
      </c>
      <c r="O27" s="69" t="s">
        <v>265</v>
      </c>
      <c r="P27" s="99">
        <v>0.65</v>
      </c>
    </row>
    <row r="28" spans="2:16" ht="23" x14ac:dyDescent="0.3">
      <c r="B28" s="67"/>
      <c r="C28" s="68"/>
      <c r="E28" s="94">
        <v>24</v>
      </c>
      <c r="F28" s="110" t="s">
        <v>266</v>
      </c>
      <c r="G28" s="69" t="s">
        <v>267</v>
      </c>
      <c r="H28" s="99">
        <v>0.1</v>
      </c>
      <c r="J28" s="67"/>
      <c r="K28" s="68"/>
      <c r="M28" s="69">
        <v>23</v>
      </c>
      <c r="N28" s="62" t="s">
        <v>268</v>
      </c>
      <c r="O28" s="69" t="s">
        <v>269</v>
      </c>
      <c r="P28" s="99">
        <v>0.55000000000000004</v>
      </c>
    </row>
    <row r="29" spans="2:16" ht="23" x14ac:dyDescent="0.3">
      <c r="B29" s="67"/>
      <c r="C29" s="68"/>
      <c r="E29" s="94">
        <v>25</v>
      </c>
      <c r="F29" s="110" t="s">
        <v>270</v>
      </c>
      <c r="G29" s="69" t="s">
        <v>271</v>
      </c>
      <c r="H29" s="99">
        <v>0.15</v>
      </c>
      <c r="J29" s="67"/>
      <c r="K29" s="68"/>
      <c r="M29" s="69">
        <v>24</v>
      </c>
      <c r="N29" s="62" t="s">
        <v>272</v>
      </c>
      <c r="O29" s="69" t="s">
        <v>273</v>
      </c>
      <c r="P29" s="99">
        <v>0.4</v>
      </c>
    </row>
    <row r="30" spans="2:16" ht="23" x14ac:dyDescent="0.3">
      <c r="B30" s="67"/>
      <c r="C30" s="68"/>
      <c r="E30" s="94">
        <v>26</v>
      </c>
      <c r="F30" s="110" t="s">
        <v>274</v>
      </c>
      <c r="G30" s="69" t="s">
        <v>275</v>
      </c>
      <c r="H30" s="81">
        <v>0.2</v>
      </c>
      <c r="J30" s="67"/>
      <c r="K30" s="68"/>
      <c r="M30" s="69">
        <v>25</v>
      </c>
      <c r="N30" s="62" t="s">
        <v>276</v>
      </c>
      <c r="O30" s="69" t="s">
        <v>277</v>
      </c>
      <c r="P30" s="99">
        <v>0.55000000000000004</v>
      </c>
    </row>
    <row r="31" spans="2:16" ht="23" x14ac:dyDescent="0.3">
      <c r="B31" s="67"/>
      <c r="C31" s="68"/>
      <c r="E31" s="94">
        <v>27</v>
      </c>
      <c r="F31" s="110" t="s">
        <v>278</v>
      </c>
      <c r="G31" s="69" t="s">
        <v>279</v>
      </c>
      <c r="H31" s="99">
        <v>0.55000000000000004</v>
      </c>
      <c r="J31" s="67"/>
      <c r="K31" s="68"/>
      <c r="M31" s="69"/>
      <c r="N31" s="62"/>
      <c r="O31" s="69"/>
      <c r="P31" s="99"/>
    </row>
    <row r="32" spans="2:16" ht="24" customHeight="1" x14ac:dyDescent="0.3">
      <c r="B32" s="67"/>
      <c r="C32" s="68"/>
      <c r="E32" s="94">
        <v>28</v>
      </c>
      <c r="F32" s="110" t="s">
        <v>280</v>
      </c>
      <c r="G32" s="69" t="s">
        <v>281</v>
      </c>
      <c r="H32" s="81">
        <v>0.05</v>
      </c>
      <c r="J32" s="67"/>
      <c r="K32" s="68"/>
      <c r="M32" s="69"/>
      <c r="N32" s="62"/>
      <c r="O32" s="69"/>
      <c r="P32" s="99"/>
    </row>
    <row r="33" spans="2:16" x14ac:dyDescent="0.3">
      <c r="B33" s="67"/>
      <c r="C33" s="68"/>
      <c r="E33" s="94">
        <v>29</v>
      </c>
      <c r="F33" s="110" t="s">
        <v>282</v>
      </c>
      <c r="G33" s="69" t="s">
        <v>283</v>
      </c>
      <c r="H33" s="81">
        <v>1.25</v>
      </c>
      <c r="J33" s="67"/>
      <c r="K33" s="68"/>
      <c r="M33" s="69"/>
      <c r="N33" s="62"/>
      <c r="O33" s="69"/>
      <c r="P33" s="99"/>
    </row>
    <row r="34" spans="2:16" x14ac:dyDescent="0.3">
      <c r="B34" s="67"/>
      <c r="C34" s="68"/>
      <c r="E34" s="94">
        <v>30</v>
      </c>
      <c r="F34" s="110" t="s">
        <v>284</v>
      </c>
      <c r="G34" s="69" t="s">
        <v>285</v>
      </c>
      <c r="H34" s="81">
        <v>1.1000000000000001</v>
      </c>
      <c r="J34" s="67"/>
      <c r="K34" s="68"/>
      <c r="M34" s="69"/>
      <c r="N34" s="62"/>
      <c r="O34" s="69"/>
      <c r="P34" s="81"/>
    </row>
    <row r="35" spans="2:16" x14ac:dyDescent="0.3">
      <c r="B35" s="67"/>
      <c r="C35" s="68"/>
      <c r="E35" s="94"/>
      <c r="F35" s="110"/>
      <c r="G35" s="69"/>
      <c r="H35" s="81"/>
      <c r="J35" s="67"/>
      <c r="K35" s="68"/>
      <c r="M35" s="69"/>
      <c r="N35" s="62"/>
      <c r="O35" s="69"/>
      <c r="P35" s="81"/>
    </row>
    <row r="36" spans="2:16" x14ac:dyDescent="0.3">
      <c r="B36" s="67"/>
      <c r="C36" s="68"/>
      <c r="E36" s="94"/>
      <c r="F36" s="110"/>
      <c r="G36" s="69"/>
      <c r="H36" s="81"/>
      <c r="J36" s="67"/>
      <c r="K36" s="68"/>
      <c r="M36" s="69"/>
      <c r="N36" s="62"/>
      <c r="O36" s="69"/>
      <c r="P36" s="81"/>
    </row>
    <row r="37" spans="2:16" x14ac:dyDescent="0.3">
      <c r="B37" s="67"/>
      <c r="C37" s="68"/>
      <c r="E37" s="94"/>
      <c r="F37" s="110"/>
      <c r="G37" s="69"/>
      <c r="H37" s="81"/>
      <c r="J37" s="67"/>
      <c r="K37" s="68"/>
      <c r="M37" s="69"/>
      <c r="N37" s="62"/>
      <c r="O37" s="69"/>
      <c r="P37" s="81"/>
    </row>
    <row r="38" spans="2:16" x14ac:dyDescent="0.3">
      <c r="B38" s="68"/>
      <c r="C38" s="68"/>
      <c r="E38" s="94"/>
      <c r="F38" s="110"/>
      <c r="G38" s="69"/>
      <c r="H38" s="81"/>
      <c r="J38" s="68"/>
      <c r="K38" s="68"/>
      <c r="M38" s="69"/>
      <c r="N38" s="63"/>
      <c r="O38" s="69"/>
      <c r="P38" s="81"/>
    </row>
    <row r="39" spans="2:16" x14ac:dyDescent="0.3">
      <c r="B39" s="68"/>
      <c r="C39" s="68"/>
      <c r="E39" s="94"/>
      <c r="F39" s="110"/>
      <c r="G39" s="69"/>
      <c r="H39" s="81"/>
      <c r="J39" s="68"/>
      <c r="K39" s="68"/>
      <c r="M39" s="69"/>
      <c r="N39" s="63"/>
      <c r="O39" s="69"/>
      <c r="P39" s="81"/>
    </row>
    <row r="40" spans="2:16" x14ac:dyDescent="0.3">
      <c r="B40" s="68"/>
      <c r="C40" s="68"/>
      <c r="E40" s="94"/>
      <c r="F40" s="110"/>
      <c r="G40" s="69"/>
      <c r="H40" s="81"/>
      <c r="J40" s="68"/>
      <c r="K40" s="68"/>
      <c r="M40" s="69"/>
      <c r="N40" s="63"/>
      <c r="O40" s="69"/>
      <c r="P40" s="81"/>
    </row>
  </sheetData>
  <sheetProtection algorithmName="SHA-512" hashValue="tFDoW2lWfIGUj4UlC4QrKlC738UxPuuVaeheq8Bobi9RHGQ7bKIm6k3Xw6QF0oM4x/hi/TYXvmgIC1p5ouw2NA==" saltValue="QWNMV6UiUuMqbO5ogf10fg==" spinCount="100000" sheet="1" objects="1" scenarios="1"/>
  <mergeCells count="5">
    <mergeCell ref="A1:P1"/>
    <mergeCell ref="B3:C3"/>
    <mergeCell ref="F3:H3"/>
    <mergeCell ref="J3:K3"/>
    <mergeCell ref="N3:P3"/>
  </mergeCells>
  <phoneticPr fontId="33"/>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6BDD-5616-4B0C-ADDD-C8D46E071B09}">
  <sheetPr>
    <tabColor theme="4" tint="0.79998168889431442"/>
  </sheetPr>
  <dimension ref="A1:N40"/>
  <sheetViews>
    <sheetView zoomScaleNormal="100" workbookViewId="0">
      <selection activeCell="A3" sqref="A3"/>
    </sheetView>
  </sheetViews>
  <sheetFormatPr defaultColWidth="8.58203125" defaultRowHeight="13" x14ac:dyDescent="0.3"/>
  <cols>
    <col min="1" max="1" width="2.58203125" style="66" customWidth="1"/>
    <col min="2" max="2" width="14.08203125" style="66" customWidth="1"/>
    <col min="3" max="3" width="9.83203125" style="72" customWidth="1"/>
    <col min="4" max="4" width="5.83203125" style="82" customWidth="1"/>
    <col min="5" max="5" width="3.58203125" style="66" customWidth="1"/>
    <col min="6" max="6" width="9.58203125" style="66" customWidth="1"/>
    <col min="7" max="7" width="7.83203125" style="66" customWidth="1"/>
    <col min="8" max="8" width="3.58203125" style="66" customWidth="1"/>
    <col min="9" max="9" width="13.08203125" style="66" customWidth="1"/>
    <col min="10" max="10" width="13.58203125" style="72" customWidth="1"/>
    <col min="11" max="11" width="6.08203125" style="82" customWidth="1"/>
    <col min="12" max="12" width="3.58203125" style="66" customWidth="1"/>
    <col min="13" max="13" width="8.33203125" style="66" customWidth="1"/>
    <col min="14" max="14" width="8.08203125" style="66" customWidth="1"/>
    <col min="15" max="16384" width="8.58203125" style="66"/>
  </cols>
  <sheetData>
    <row r="1" spans="1:14" ht="35" x14ac:dyDescent="0.25">
      <c r="A1" s="190" t="s">
        <v>286</v>
      </c>
      <c r="B1" s="190"/>
      <c r="C1" s="190"/>
      <c r="D1" s="190"/>
      <c r="E1" s="190"/>
      <c r="F1" s="190"/>
      <c r="G1" s="190"/>
      <c r="H1" s="190"/>
      <c r="I1" s="190"/>
      <c r="J1" s="190"/>
      <c r="K1" s="190"/>
      <c r="L1" s="190"/>
      <c r="M1" s="190"/>
      <c r="N1" s="190"/>
    </row>
    <row r="3" spans="1:14" ht="18" x14ac:dyDescent="0.4">
      <c r="B3" s="191" t="s">
        <v>81</v>
      </c>
      <c r="C3" s="191"/>
      <c r="D3" s="191"/>
      <c r="F3" s="191" t="s">
        <v>82</v>
      </c>
      <c r="G3" s="191"/>
      <c r="I3" s="191" t="s">
        <v>83</v>
      </c>
      <c r="J3" s="191"/>
      <c r="K3" s="191"/>
      <c r="M3" s="191" t="s">
        <v>84</v>
      </c>
      <c r="N3" s="191"/>
    </row>
    <row r="4" spans="1:14" x14ac:dyDescent="0.3">
      <c r="B4" s="59" t="s">
        <v>77</v>
      </c>
      <c r="C4" s="71" t="s">
        <v>79</v>
      </c>
      <c r="D4" s="59" t="s">
        <v>87</v>
      </c>
      <c r="F4" s="59" t="s">
        <v>77</v>
      </c>
      <c r="G4" s="59" t="s">
        <v>87</v>
      </c>
      <c r="I4" s="59" t="s">
        <v>77</v>
      </c>
      <c r="J4" s="71" t="s">
        <v>79</v>
      </c>
      <c r="K4" s="59" t="s">
        <v>87</v>
      </c>
      <c r="M4" s="59" t="s">
        <v>77</v>
      </c>
      <c r="N4" s="59" t="s">
        <v>87</v>
      </c>
    </row>
    <row r="5" spans="1:14" x14ac:dyDescent="0.3">
      <c r="B5" s="62" t="s">
        <v>287</v>
      </c>
      <c r="C5" s="69" t="s">
        <v>288</v>
      </c>
      <c r="D5" s="81">
        <v>0.05</v>
      </c>
      <c r="F5" s="67"/>
      <c r="G5" s="68"/>
      <c r="I5" s="62" t="s">
        <v>287</v>
      </c>
      <c r="J5" s="69" t="s">
        <v>288</v>
      </c>
      <c r="K5" s="81">
        <v>0.05</v>
      </c>
      <c r="M5" s="67"/>
      <c r="N5" s="68"/>
    </row>
    <row r="6" spans="1:14" x14ac:dyDescent="0.3">
      <c r="B6" s="62" t="s">
        <v>289</v>
      </c>
      <c r="C6" s="69" t="s">
        <v>290</v>
      </c>
      <c r="D6" s="81">
        <v>0.05</v>
      </c>
      <c r="F6" s="67"/>
      <c r="G6" s="68"/>
      <c r="I6" s="62" t="s">
        <v>289</v>
      </c>
      <c r="J6" s="69" t="s">
        <v>290</v>
      </c>
      <c r="K6" s="81">
        <v>0.05</v>
      </c>
      <c r="M6" s="67"/>
      <c r="N6" s="68"/>
    </row>
    <row r="7" spans="1:14" x14ac:dyDescent="0.3">
      <c r="B7" s="62" t="s">
        <v>291</v>
      </c>
      <c r="C7" s="69" t="s">
        <v>292</v>
      </c>
      <c r="D7" s="81">
        <v>0.1</v>
      </c>
      <c r="F7" s="67"/>
      <c r="G7" s="68"/>
      <c r="I7" s="62" t="s">
        <v>291</v>
      </c>
      <c r="J7" s="69" t="s">
        <v>292</v>
      </c>
      <c r="K7" s="81">
        <v>0.1</v>
      </c>
      <c r="M7" s="67"/>
      <c r="N7" s="68"/>
    </row>
    <row r="8" spans="1:14" x14ac:dyDescent="0.3">
      <c r="B8" s="62" t="s">
        <v>293</v>
      </c>
      <c r="C8" s="69" t="s">
        <v>294</v>
      </c>
      <c r="D8" s="81">
        <v>0.2</v>
      </c>
      <c r="F8" s="67"/>
      <c r="G8" s="68"/>
      <c r="I8" s="62" t="s">
        <v>293</v>
      </c>
      <c r="J8" s="69" t="s">
        <v>294</v>
      </c>
      <c r="K8" s="81">
        <v>0.2</v>
      </c>
      <c r="M8" s="67"/>
      <c r="N8" s="68"/>
    </row>
    <row r="9" spans="1:14" x14ac:dyDescent="0.3">
      <c r="B9" s="62" t="s">
        <v>295</v>
      </c>
      <c r="C9" s="69" t="s">
        <v>296</v>
      </c>
      <c r="D9" s="81">
        <v>0.4</v>
      </c>
      <c r="F9" s="67"/>
      <c r="G9" s="68"/>
      <c r="I9" s="62" t="s">
        <v>295</v>
      </c>
      <c r="J9" s="69" t="s">
        <v>296</v>
      </c>
      <c r="K9" s="81">
        <v>0.4</v>
      </c>
      <c r="M9" s="67"/>
      <c r="N9" s="68"/>
    </row>
    <row r="10" spans="1:14" x14ac:dyDescent="0.3">
      <c r="B10" s="62"/>
      <c r="C10" s="69"/>
      <c r="D10" s="81"/>
      <c r="F10" s="67"/>
      <c r="G10" s="68"/>
      <c r="I10" s="62" t="s">
        <v>297</v>
      </c>
      <c r="J10" s="69" t="s">
        <v>298</v>
      </c>
      <c r="K10" s="81">
        <v>0.2</v>
      </c>
      <c r="M10" s="67"/>
      <c r="N10" s="68"/>
    </row>
    <row r="11" spans="1:14" x14ac:dyDescent="0.3">
      <c r="B11" s="62"/>
      <c r="C11" s="69"/>
      <c r="D11" s="81"/>
      <c r="F11" s="67"/>
      <c r="G11" s="68"/>
      <c r="I11" s="62"/>
      <c r="J11" s="69"/>
      <c r="K11" s="81"/>
      <c r="M11" s="67"/>
      <c r="N11" s="68"/>
    </row>
    <row r="12" spans="1:14" x14ac:dyDescent="0.3">
      <c r="B12" s="62"/>
      <c r="C12" s="69"/>
      <c r="D12" s="81"/>
      <c r="F12" s="67"/>
      <c r="G12" s="68"/>
      <c r="I12" s="62"/>
      <c r="J12" s="69"/>
      <c r="K12" s="81"/>
      <c r="M12" s="67"/>
      <c r="N12" s="68"/>
    </row>
    <row r="13" spans="1:14" x14ac:dyDescent="0.3">
      <c r="B13" s="62"/>
      <c r="C13" s="69"/>
      <c r="D13" s="81"/>
      <c r="F13" s="67"/>
      <c r="G13" s="68"/>
      <c r="I13" s="62"/>
      <c r="J13" s="69"/>
      <c r="K13" s="81"/>
      <c r="M13" s="67"/>
      <c r="N13" s="68"/>
    </row>
    <row r="14" spans="1:14" x14ac:dyDescent="0.3">
      <c r="B14" s="62"/>
      <c r="C14" s="69"/>
      <c r="D14" s="81"/>
      <c r="F14" s="67"/>
      <c r="G14" s="68"/>
      <c r="I14" s="62"/>
      <c r="J14" s="69"/>
      <c r="K14" s="81"/>
      <c r="M14" s="67"/>
      <c r="N14" s="68"/>
    </row>
    <row r="15" spans="1:14" x14ac:dyDescent="0.3">
      <c r="B15" s="62"/>
      <c r="C15" s="69"/>
      <c r="D15" s="81"/>
      <c r="F15" s="67"/>
      <c r="G15" s="68"/>
      <c r="I15" s="62"/>
      <c r="J15" s="69"/>
      <c r="K15" s="81"/>
      <c r="M15" s="67"/>
      <c r="N15" s="68"/>
    </row>
    <row r="16" spans="1:14" x14ac:dyDescent="0.3">
      <c r="B16" s="62"/>
      <c r="C16" s="69"/>
      <c r="D16" s="81"/>
      <c r="F16" s="67"/>
      <c r="G16" s="68"/>
      <c r="I16" s="62"/>
      <c r="J16" s="69"/>
      <c r="K16" s="81"/>
      <c r="M16" s="67"/>
      <c r="N16" s="68"/>
    </row>
    <row r="17" spans="2:14" x14ac:dyDescent="0.3">
      <c r="B17" s="62"/>
      <c r="C17" s="69"/>
      <c r="D17" s="81"/>
      <c r="F17" s="67"/>
      <c r="G17" s="68"/>
      <c r="I17" s="62"/>
      <c r="J17" s="69"/>
      <c r="K17" s="81"/>
      <c r="M17" s="67"/>
      <c r="N17" s="68"/>
    </row>
    <row r="18" spans="2:14" x14ac:dyDescent="0.3">
      <c r="B18" s="62"/>
      <c r="C18" s="69"/>
      <c r="D18" s="81"/>
      <c r="F18" s="67"/>
      <c r="G18" s="68"/>
      <c r="I18" s="62"/>
      <c r="J18" s="69"/>
      <c r="K18" s="81"/>
      <c r="M18" s="67"/>
      <c r="N18" s="68"/>
    </row>
    <row r="19" spans="2:14" x14ac:dyDescent="0.3">
      <c r="B19" s="62"/>
      <c r="C19" s="69"/>
      <c r="D19" s="81"/>
      <c r="F19" s="67"/>
      <c r="G19" s="68"/>
      <c r="I19" s="62"/>
      <c r="J19" s="69"/>
      <c r="K19" s="81"/>
      <c r="M19" s="67"/>
      <c r="N19" s="68"/>
    </row>
    <row r="20" spans="2:14" x14ac:dyDescent="0.3">
      <c r="B20" s="62"/>
      <c r="C20" s="69"/>
      <c r="D20" s="81"/>
      <c r="F20" s="67"/>
      <c r="G20" s="68"/>
      <c r="I20" s="62"/>
      <c r="J20" s="69"/>
      <c r="K20" s="81"/>
      <c r="M20" s="67"/>
      <c r="N20" s="68"/>
    </row>
    <row r="21" spans="2:14" x14ac:dyDescent="0.3">
      <c r="B21" s="62"/>
      <c r="C21" s="69"/>
      <c r="D21" s="81"/>
      <c r="F21" s="67"/>
      <c r="G21" s="68"/>
      <c r="I21" s="62"/>
      <c r="J21" s="69"/>
      <c r="K21" s="81"/>
      <c r="M21" s="67"/>
      <c r="N21" s="68"/>
    </row>
    <row r="22" spans="2:14" x14ac:dyDescent="0.3">
      <c r="B22" s="62"/>
      <c r="C22" s="69"/>
      <c r="D22" s="81"/>
      <c r="F22" s="67"/>
      <c r="G22" s="68"/>
      <c r="I22" s="62"/>
      <c r="J22" s="69"/>
      <c r="K22" s="81"/>
      <c r="M22" s="67"/>
      <c r="N22" s="68"/>
    </row>
    <row r="23" spans="2:14" x14ac:dyDescent="0.3">
      <c r="B23" s="62"/>
      <c r="C23" s="69"/>
      <c r="D23" s="81"/>
      <c r="F23" s="67"/>
      <c r="G23" s="68"/>
      <c r="I23" s="62"/>
      <c r="J23" s="69"/>
      <c r="K23" s="81"/>
      <c r="M23" s="67"/>
      <c r="N23" s="68"/>
    </row>
    <row r="24" spans="2:14" x14ac:dyDescent="0.3">
      <c r="B24" s="62"/>
      <c r="C24" s="69"/>
      <c r="D24" s="81"/>
      <c r="F24" s="67"/>
      <c r="G24" s="68"/>
      <c r="I24" s="62"/>
      <c r="J24" s="69"/>
      <c r="K24" s="81"/>
      <c r="M24" s="67"/>
      <c r="N24" s="68"/>
    </row>
    <row r="25" spans="2:14" x14ac:dyDescent="0.3">
      <c r="B25" s="62"/>
      <c r="C25" s="69"/>
      <c r="D25" s="81"/>
      <c r="F25" s="67"/>
      <c r="G25" s="68"/>
      <c r="I25" s="62"/>
      <c r="J25" s="69"/>
      <c r="K25" s="81"/>
      <c r="M25" s="67"/>
      <c r="N25" s="68"/>
    </row>
    <row r="26" spans="2:14" x14ac:dyDescent="0.3">
      <c r="B26" s="62"/>
      <c r="C26" s="69"/>
      <c r="D26" s="81"/>
      <c r="F26" s="67"/>
      <c r="G26" s="68"/>
      <c r="I26" s="62"/>
      <c r="J26" s="69"/>
      <c r="K26" s="81"/>
      <c r="M26" s="67"/>
      <c r="N26" s="68"/>
    </row>
    <row r="27" spans="2:14" x14ac:dyDescent="0.3">
      <c r="B27" s="62"/>
      <c r="C27" s="69"/>
      <c r="D27" s="81"/>
      <c r="F27" s="67"/>
      <c r="G27" s="68"/>
      <c r="I27" s="62"/>
      <c r="J27" s="69"/>
      <c r="K27" s="81"/>
      <c r="M27" s="67"/>
      <c r="N27" s="68"/>
    </row>
    <row r="28" spans="2:14" x14ac:dyDescent="0.3">
      <c r="B28" s="62"/>
      <c r="C28" s="69"/>
      <c r="D28" s="81"/>
      <c r="F28" s="67"/>
      <c r="G28" s="68"/>
      <c r="I28" s="62"/>
      <c r="J28" s="69"/>
      <c r="K28" s="81"/>
      <c r="M28" s="67"/>
      <c r="N28" s="68"/>
    </row>
    <row r="29" spans="2:14" x14ac:dyDescent="0.3">
      <c r="B29" s="62"/>
      <c r="C29" s="69"/>
      <c r="D29" s="81"/>
      <c r="F29" s="67"/>
      <c r="G29" s="68"/>
      <c r="I29" s="62"/>
      <c r="J29" s="69"/>
      <c r="K29" s="81"/>
      <c r="M29" s="67"/>
      <c r="N29" s="68"/>
    </row>
    <row r="30" spans="2:14" x14ac:dyDescent="0.3">
      <c r="B30" s="62"/>
      <c r="C30" s="69"/>
      <c r="D30" s="81"/>
      <c r="F30" s="67"/>
      <c r="G30" s="68"/>
      <c r="I30" s="62"/>
      <c r="J30" s="69"/>
      <c r="K30" s="81"/>
      <c r="M30" s="67"/>
      <c r="N30" s="68"/>
    </row>
    <row r="31" spans="2:14" x14ac:dyDescent="0.3">
      <c r="B31" s="62"/>
      <c r="C31" s="69"/>
      <c r="D31" s="81"/>
      <c r="F31" s="67"/>
      <c r="G31" s="68"/>
      <c r="I31" s="62"/>
      <c r="J31" s="69"/>
      <c r="K31" s="81"/>
      <c r="M31" s="67"/>
      <c r="N31" s="68"/>
    </row>
    <row r="32" spans="2:14" x14ac:dyDescent="0.3">
      <c r="B32" s="62"/>
      <c r="C32" s="69"/>
      <c r="D32" s="81"/>
      <c r="F32" s="67"/>
      <c r="G32" s="68"/>
      <c r="I32" s="62"/>
      <c r="J32" s="69"/>
      <c r="K32" s="81"/>
      <c r="M32" s="67"/>
      <c r="N32" s="68"/>
    </row>
    <row r="33" spans="2:14" x14ac:dyDescent="0.3">
      <c r="B33" s="62"/>
      <c r="C33" s="69"/>
      <c r="D33" s="81"/>
      <c r="F33" s="67"/>
      <c r="G33" s="68"/>
      <c r="I33" s="62"/>
      <c r="J33" s="69"/>
      <c r="K33" s="81"/>
      <c r="M33" s="67"/>
      <c r="N33" s="68"/>
    </row>
    <row r="34" spans="2:14" x14ac:dyDescent="0.3">
      <c r="B34" s="62"/>
      <c r="C34" s="69"/>
      <c r="D34" s="81"/>
      <c r="F34" s="67"/>
      <c r="G34" s="68"/>
      <c r="I34" s="62"/>
      <c r="J34" s="69"/>
      <c r="K34" s="81"/>
      <c r="M34" s="67"/>
      <c r="N34" s="68"/>
    </row>
    <row r="35" spans="2:14" x14ac:dyDescent="0.3">
      <c r="B35" s="62"/>
      <c r="C35" s="69"/>
      <c r="D35" s="81"/>
      <c r="F35" s="67"/>
      <c r="G35" s="68"/>
      <c r="I35" s="62"/>
      <c r="J35" s="69"/>
      <c r="K35" s="81"/>
      <c r="M35" s="67"/>
      <c r="N35" s="68"/>
    </row>
    <row r="36" spans="2:14" x14ac:dyDescent="0.3">
      <c r="B36" s="62"/>
      <c r="C36" s="69"/>
      <c r="D36" s="81"/>
      <c r="F36" s="67"/>
      <c r="G36" s="68"/>
      <c r="I36" s="62"/>
      <c r="J36" s="69"/>
      <c r="K36" s="81"/>
      <c r="M36" s="67"/>
      <c r="N36" s="68"/>
    </row>
    <row r="37" spans="2:14" x14ac:dyDescent="0.3">
      <c r="B37" s="62"/>
      <c r="C37" s="69"/>
      <c r="D37" s="81"/>
      <c r="F37" s="67"/>
      <c r="G37" s="68"/>
      <c r="I37" s="62"/>
      <c r="J37" s="69"/>
      <c r="K37" s="81"/>
      <c r="M37" s="67"/>
      <c r="N37" s="68"/>
    </row>
    <row r="38" spans="2:14" x14ac:dyDescent="0.3">
      <c r="B38" s="62"/>
      <c r="C38" s="69"/>
      <c r="D38" s="81"/>
      <c r="F38" s="68"/>
      <c r="G38" s="68"/>
      <c r="I38" s="62"/>
      <c r="J38" s="69"/>
      <c r="K38" s="81"/>
      <c r="M38" s="68"/>
      <c r="N38" s="68"/>
    </row>
    <row r="39" spans="2:14" x14ac:dyDescent="0.3">
      <c r="B39" s="62"/>
      <c r="C39" s="69"/>
      <c r="D39" s="81"/>
      <c r="F39" s="68"/>
      <c r="G39" s="68"/>
      <c r="I39" s="62"/>
      <c r="J39" s="69"/>
      <c r="K39" s="81"/>
      <c r="M39" s="68"/>
      <c r="N39" s="68"/>
    </row>
    <row r="40" spans="2:14" x14ac:dyDescent="0.3">
      <c r="B40" s="62"/>
      <c r="C40" s="69"/>
      <c r="D40" s="81"/>
      <c r="F40" s="68"/>
      <c r="G40" s="68"/>
      <c r="I40" s="62"/>
      <c r="J40" s="69"/>
      <c r="K40" s="81"/>
      <c r="M40" s="68"/>
      <c r="N40" s="68"/>
    </row>
  </sheetData>
  <sheetProtection algorithmName="SHA-512" hashValue="36x89qXtplOjVR08wDbDmn3xQB9g6snZ5u7eOayPJuJeNPiQrl7aXvXqG54VAg6P4nOTE20mCJJG8M3j0SSUJw==" saltValue="apyYKbeUQ9bMEizMn0y59w==" spinCount="100000" sheet="1" objects="1" scenarios="1"/>
  <mergeCells count="5">
    <mergeCell ref="A1:N1"/>
    <mergeCell ref="B3:D3"/>
    <mergeCell ref="F3:G3"/>
    <mergeCell ref="I3:K3"/>
    <mergeCell ref="M3:N3"/>
  </mergeCells>
  <phoneticPr fontId="33"/>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5A4F-C8E3-4D4A-B0B3-41B9F88BEAA1}">
  <sheetPr>
    <tabColor theme="4" tint="0.79998168889431442"/>
  </sheetPr>
  <dimension ref="A1:T68"/>
  <sheetViews>
    <sheetView workbookViewId="0">
      <selection activeCell="A3" sqref="A3"/>
    </sheetView>
  </sheetViews>
  <sheetFormatPr defaultColWidth="8.58203125" defaultRowHeight="13" x14ac:dyDescent="0.3"/>
  <cols>
    <col min="1" max="1" width="2.58203125" style="66" customWidth="1"/>
    <col min="2" max="2" width="4.75" style="66" customWidth="1"/>
    <col min="3" max="3" width="7.08203125" style="66" customWidth="1"/>
    <col min="4" max="4" width="10.08203125" style="72" customWidth="1"/>
    <col min="5" max="5" width="6.58203125" style="82" customWidth="1"/>
    <col min="6" max="6" width="3.58203125" style="66" customWidth="1"/>
    <col min="7" max="7" width="5" style="66" customWidth="1"/>
    <col min="8" max="8" width="8.08203125" style="66" customWidth="1"/>
    <col min="9" max="9" width="19.33203125" style="72" customWidth="1"/>
    <col min="10" max="10" width="6.83203125" style="82" customWidth="1"/>
    <col min="11" max="11" width="3.58203125" style="66" customWidth="1"/>
    <col min="12" max="12" width="5.33203125" style="66" customWidth="1"/>
    <col min="13" max="13" width="8.25" style="66" customWidth="1"/>
    <col min="14" max="14" width="20.58203125" style="72" customWidth="1"/>
    <col min="15" max="15" width="5.83203125" style="82" customWidth="1"/>
    <col min="16" max="16" width="3.58203125" style="66" customWidth="1"/>
    <col min="17" max="17" width="5.33203125" style="66" customWidth="1"/>
    <col min="18" max="18" width="12.33203125" style="66" customWidth="1"/>
    <col min="19" max="19" width="17.83203125" style="72" customWidth="1"/>
    <col min="20" max="20" width="6.33203125" style="82" customWidth="1"/>
    <col min="21" max="16384" width="8.58203125" style="66"/>
  </cols>
  <sheetData>
    <row r="1" spans="1:20" ht="35" x14ac:dyDescent="0.25">
      <c r="A1" s="190" t="s">
        <v>299</v>
      </c>
      <c r="B1" s="190"/>
      <c r="C1" s="190"/>
      <c r="D1" s="190"/>
      <c r="E1" s="190"/>
      <c r="F1" s="190"/>
      <c r="G1" s="190"/>
      <c r="H1" s="190"/>
      <c r="I1" s="190"/>
      <c r="J1" s="190"/>
      <c r="K1" s="190"/>
      <c r="L1" s="190"/>
      <c r="M1" s="190"/>
      <c r="N1" s="190"/>
      <c r="O1" s="190"/>
      <c r="P1" s="190"/>
      <c r="Q1" s="190"/>
      <c r="R1" s="190"/>
      <c r="S1" s="190"/>
      <c r="T1" s="190"/>
    </row>
    <row r="3" spans="1:20" ht="18" x14ac:dyDescent="0.4">
      <c r="B3" s="191" t="s">
        <v>81</v>
      </c>
      <c r="C3" s="191"/>
      <c r="D3" s="191"/>
      <c r="E3" s="191"/>
      <c r="G3" s="191" t="s">
        <v>82</v>
      </c>
      <c r="H3" s="191"/>
      <c r="I3" s="191"/>
      <c r="J3" s="191"/>
      <c r="L3" s="191" t="s">
        <v>83</v>
      </c>
      <c r="M3" s="191"/>
      <c r="N3" s="191"/>
      <c r="O3" s="191"/>
      <c r="Q3" s="191" t="s">
        <v>84</v>
      </c>
      <c r="R3" s="191"/>
      <c r="S3" s="191"/>
      <c r="T3" s="191"/>
    </row>
    <row r="4" spans="1:20" x14ac:dyDescent="0.3">
      <c r="B4" s="59" t="s">
        <v>300</v>
      </c>
      <c r="C4" s="59" t="s">
        <v>77</v>
      </c>
      <c r="D4" s="71" t="s">
        <v>79</v>
      </c>
      <c r="E4" s="59" t="s">
        <v>87</v>
      </c>
      <c r="G4" s="59" t="s">
        <v>300</v>
      </c>
      <c r="H4" s="59" t="s">
        <v>77</v>
      </c>
      <c r="I4" s="71" t="s">
        <v>79</v>
      </c>
      <c r="J4" s="59" t="s">
        <v>87</v>
      </c>
      <c r="L4" s="59" t="s">
        <v>300</v>
      </c>
      <c r="M4" s="59" t="s">
        <v>77</v>
      </c>
      <c r="N4" s="71" t="s">
        <v>79</v>
      </c>
      <c r="O4" s="59" t="s">
        <v>87</v>
      </c>
      <c r="Q4" s="59" t="s">
        <v>300</v>
      </c>
      <c r="R4" s="59" t="s">
        <v>77</v>
      </c>
      <c r="S4" s="71" t="s">
        <v>79</v>
      </c>
      <c r="T4" s="59" t="s">
        <v>87</v>
      </c>
    </row>
    <row r="5" spans="1:20" x14ac:dyDescent="0.3">
      <c r="B5" s="84">
        <v>1</v>
      </c>
      <c r="C5" s="62" t="s">
        <v>301</v>
      </c>
      <c r="D5" s="69" t="s">
        <v>302</v>
      </c>
      <c r="E5" s="81">
        <v>0.1</v>
      </c>
      <c r="G5" s="84">
        <v>1</v>
      </c>
      <c r="H5" s="62" t="s">
        <v>303</v>
      </c>
      <c r="I5" s="69" t="s">
        <v>304</v>
      </c>
      <c r="J5" s="99">
        <v>0.1</v>
      </c>
      <c r="L5" s="84">
        <v>1</v>
      </c>
      <c r="M5" s="62" t="s">
        <v>301</v>
      </c>
      <c r="N5" s="69" t="s">
        <v>302</v>
      </c>
      <c r="O5" s="99">
        <v>0.1</v>
      </c>
      <c r="Q5" s="84">
        <v>1</v>
      </c>
      <c r="R5" s="62" t="s">
        <v>303</v>
      </c>
      <c r="S5" s="69" t="s">
        <v>304</v>
      </c>
      <c r="T5" s="99">
        <v>0.1</v>
      </c>
    </row>
    <row r="6" spans="1:20" x14ac:dyDescent="0.3">
      <c r="B6" s="84">
        <v>2</v>
      </c>
      <c r="C6" s="62" t="s">
        <v>305</v>
      </c>
      <c r="D6" s="69" t="s">
        <v>306</v>
      </c>
      <c r="E6" s="81">
        <v>0.2</v>
      </c>
      <c r="G6" s="84">
        <v>2</v>
      </c>
      <c r="H6" s="62" t="s">
        <v>307</v>
      </c>
      <c r="I6" s="69" t="s">
        <v>308</v>
      </c>
      <c r="J6" s="99">
        <v>0.3</v>
      </c>
      <c r="L6" s="84">
        <v>2</v>
      </c>
      <c r="M6" s="62" t="s">
        <v>305</v>
      </c>
      <c r="N6" s="69" t="s">
        <v>306</v>
      </c>
      <c r="O6" s="99">
        <v>0.2</v>
      </c>
      <c r="Q6" s="84">
        <v>2</v>
      </c>
      <c r="R6" s="62" t="s">
        <v>307</v>
      </c>
      <c r="S6" s="69" t="s">
        <v>308</v>
      </c>
      <c r="T6" s="99">
        <v>0.3</v>
      </c>
    </row>
    <row r="7" spans="1:20" ht="23" x14ac:dyDescent="0.3">
      <c r="B7" s="84">
        <v>3</v>
      </c>
      <c r="C7" s="62" t="s">
        <v>309</v>
      </c>
      <c r="D7" s="69" t="s">
        <v>310</v>
      </c>
      <c r="E7" s="81">
        <v>0.05</v>
      </c>
      <c r="G7" s="84">
        <v>3</v>
      </c>
      <c r="H7" s="62" t="s">
        <v>311</v>
      </c>
      <c r="I7" s="69" t="s">
        <v>312</v>
      </c>
      <c r="J7" s="99">
        <v>0.4</v>
      </c>
      <c r="L7" s="84">
        <v>3</v>
      </c>
      <c r="M7" s="62" t="s">
        <v>309</v>
      </c>
      <c r="N7" s="69" t="s">
        <v>310</v>
      </c>
      <c r="O7" s="99">
        <v>0.05</v>
      </c>
      <c r="Q7" s="84">
        <v>3</v>
      </c>
      <c r="R7" s="62" t="s">
        <v>311</v>
      </c>
      <c r="S7" s="69" t="s">
        <v>312</v>
      </c>
      <c r="T7" s="99">
        <v>0.4</v>
      </c>
    </row>
    <row r="8" spans="1:20" x14ac:dyDescent="0.3">
      <c r="B8" s="84">
        <v>4</v>
      </c>
      <c r="C8" s="62" t="s">
        <v>313</v>
      </c>
      <c r="D8" s="69" t="s">
        <v>314</v>
      </c>
      <c r="E8" s="81">
        <v>0.1</v>
      </c>
      <c r="G8" s="84">
        <v>4</v>
      </c>
      <c r="H8" s="62" t="s">
        <v>315</v>
      </c>
      <c r="I8" s="69" t="s">
        <v>316</v>
      </c>
      <c r="J8" s="99">
        <v>0.1</v>
      </c>
      <c r="L8" s="84">
        <v>4</v>
      </c>
      <c r="M8" s="62" t="s">
        <v>313</v>
      </c>
      <c r="N8" s="69" t="s">
        <v>314</v>
      </c>
      <c r="O8" s="99">
        <v>0.1</v>
      </c>
      <c r="Q8" s="84">
        <v>4</v>
      </c>
      <c r="R8" s="62" t="s">
        <v>315</v>
      </c>
      <c r="S8" s="69" t="s">
        <v>316</v>
      </c>
      <c r="T8" s="99">
        <v>0.1</v>
      </c>
    </row>
    <row r="9" spans="1:20" ht="23" x14ac:dyDescent="0.3">
      <c r="B9" s="84">
        <v>5</v>
      </c>
      <c r="C9" s="62" t="s">
        <v>317</v>
      </c>
      <c r="D9" s="69" t="s">
        <v>318</v>
      </c>
      <c r="E9" s="81">
        <v>0.3</v>
      </c>
      <c r="G9" s="84">
        <v>5</v>
      </c>
      <c r="H9" s="62" t="s">
        <v>319</v>
      </c>
      <c r="I9" s="69" t="s">
        <v>320</v>
      </c>
      <c r="J9" s="99">
        <v>0.25</v>
      </c>
      <c r="L9" s="84">
        <v>5</v>
      </c>
      <c r="M9" s="62" t="s">
        <v>317</v>
      </c>
      <c r="N9" s="69" t="s">
        <v>318</v>
      </c>
      <c r="O9" s="99">
        <v>0.3</v>
      </c>
      <c r="Q9" s="84">
        <v>5</v>
      </c>
      <c r="R9" s="62" t="s">
        <v>319</v>
      </c>
      <c r="S9" s="69" t="s">
        <v>320</v>
      </c>
      <c r="T9" s="99">
        <v>0.25</v>
      </c>
    </row>
    <row r="10" spans="1:20" x14ac:dyDescent="0.3">
      <c r="B10" s="84">
        <v>6</v>
      </c>
      <c r="C10" s="62" t="s">
        <v>321</v>
      </c>
      <c r="D10" s="69" t="s">
        <v>322</v>
      </c>
      <c r="E10" s="81">
        <v>0.2</v>
      </c>
      <c r="G10" s="84">
        <v>6</v>
      </c>
      <c r="H10" s="62" t="s">
        <v>323</v>
      </c>
      <c r="I10" s="69" t="s">
        <v>324</v>
      </c>
      <c r="J10" s="99">
        <v>0.4</v>
      </c>
      <c r="L10" s="84">
        <v>6</v>
      </c>
      <c r="M10" s="62" t="s">
        <v>321</v>
      </c>
      <c r="N10" s="69" t="s">
        <v>322</v>
      </c>
      <c r="O10" s="99">
        <v>0.2</v>
      </c>
      <c r="Q10" s="84">
        <v>6</v>
      </c>
      <c r="R10" s="62" t="s">
        <v>323</v>
      </c>
      <c r="S10" s="69" t="s">
        <v>324</v>
      </c>
      <c r="T10" s="99">
        <v>0.4</v>
      </c>
    </row>
    <row r="11" spans="1:20" x14ac:dyDescent="0.3">
      <c r="B11" s="84">
        <v>7</v>
      </c>
      <c r="C11" s="62" t="s">
        <v>325</v>
      </c>
      <c r="D11" s="69" t="s">
        <v>326</v>
      </c>
      <c r="E11" s="81">
        <v>0.3</v>
      </c>
      <c r="G11" s="84">
        <v>7</v>
      </c>
      <c r="H11" s="62" t="s">
        <v>327</v>
      </c>
      <c r="I11" s="69" t="s">
        <v>328</v>
      </c>
      <c r="J11" s="99">
        <v>0.5</v>
      </c>
      <c r="L11" s="84">
        <v>7</v>
      </c>
      <c r="M11" s="62" t="s">
        <v>325</v>
      </c>
      <c r="N11" s="69" t="s">
        <v>326</v>
      </c>
      <c r="O11" s="99">
        <v>0.3</v>
      </c>
      <c r="Q11" s="84">
        <v>7</v>
      </c>
      <c r="R11" s="62" t="s">
        <v>327</v>
      </c>
      <c r="S11" s="69" t="s">
        <v>328</v>
      </c>
      <c r="T11" s="99">
        <v>0.5</v>
      </c>
    </row>
    <row r="12" spans="1:20" x14ac:dyDescent="0.3">
      <c r="B12" s="84"/>
      <c r="C12" s="62"/>
      <c r="D12" s="69"/>
      <c r="E12" s="81"/>
      <c r="G12" s="84">
        <v>8</v>
      </c>
      <c r="H12" s="62" t="s">
        <v>329</v>
      </c>
      <c r="I12" s="69" t="s">
        <v>330</v>
      </c>
      <c r="J12" s="99">
        <v>0.05</v>
      </c>
      <c r="L12" s="84">
        <v>8</v>
      </c>
      <c r="M12" s="62" t="s">
        <v>303</v>
      </c>
      <c r="N12" s="69" t="s">
        <v>304</v>
      </c>
      <c r="O12" s="99">
        <v>0.1</v>
      </c>
      <c r="Q12" s="84">
        <v>8</v>
      </c>
      <c r="R12" s="62" t="s">
        <v>329</v>
      </c>
      <c r="S12" s="69" t="s">
        <v>330</v>
      </c>
      <c r="T12" s="99">
        <v>0.05</v>
      </c>
    </row>
    <row r="13" spans="1:20" x14ac:dyDescent="0.3">
      <c r="B13" s="84"/>
      <c r="C13" s="62"/>
      <c r="D13" s="69"/>
      <c r="E13" s="81"/>
      <c r="G13" s="84">
        <v>9</v>
      </c>
      <c r="H13" s="62" t="s">
        <v>331</v>
      </c>
      <c r="I13" s="69" t="s">
        <v>332</v>
      </c>
      <c r="J13" s="99">
        <v>0.1</v>
      </c>
      <c r="L13" s="84">
        <v>9</v>
      </c>
      <c r="M13" s="62" t="s">
        <v>307</v>
      </c>
      <c r="N13" s="69" t="s">
        <v>308</v>
      </c>
      <c r="O13" s="99">
        <v>0.3</v>
      </c>
      <c r="Q13" s="84">
        <v>9</v>
      </c>
      <c r="R13" s="62" t="s">
        <v>331</v>
      </c>
      <c r="S13" s="69" t="s">
        <v>332</v>
      </c>
      <c r="T13" s="99">
        <v>0.1</v>
      </c>
    </row>
    <row r="14" spans="1:20" ht="23" x14ac:dyDescent="0.3">
      <c r="B14" s="84"/>
      <c r="C14" s="62"/>
      <c r="D14" s="69"/>
      <c r="E14" s="81"/>
      <c r="G14" s="84">
        <v>10</v>
      </c>
      <c r="H14" s="62" t="s">
        <v>333</v>
      </c>
      <c r="I14" s="69" t="s">
        <v>334</v>
      </c>
      <c r="J14" s="99">
        <v>0.125</v>
      </c>
      <c r="L14" s="84">
        <v>10</v>
      </c>
      <c r="M14" s="62" t="s">
        <v>311</v>
      </c>
      <c r="N14" s="69" t="s">
        <v>312</v>
      </c>
      <c r="O14" s="99">
        <v>0.4</v>
      </c>
      <c r="Q14" s="84">
        <v>10</v>
      </c>
      <c r="R14" s="62" t="s">
        <v>333</v>
      </c>
      <c r="S14" s="69" t="s">
        <v>334</v>
      </c>
      <c r="T14" s="99">
        <v>0.125</v>
      </c>
    </row>
    <row r="15" spans="1:20" x14ac:dyDescent="0.3">
      <c r="B15" s="84"/>
      <c r="C15" s="62"/>
      <c r="D15" s="69"/>
      <c r="E15" s="81"/>
      <c r="G15" s="84">
        <v>11</v>
      </c>
      <c r="H15" s="62" t="s">
        <v>335</v>
      </c>
      <c r="I15" s="69" t="s">
        <v>318</v>
      </c>
      <c r="J15" s="99">
        <v>0.3</v>
      </c>
      <c r="L15" s="84">
        <v>11</v>
      </c>
      <c r="M15" s="62" t="s">
        <v>315</v>
      </c>
      <c r="N15" s="69" t="s">
        <v>316</v>
      </c>
      <c r="O15" s="99">
        <v>0.1</v>
      </c>
      <c r="Q15" s="84">
        <v>11</v>
      </c>
      <c r="R15" s="62" t="s">
        <v>335</v>
      </c>
      <c r="S15" s="69" t="s">
        <v>318</v>
      </c>
      <c r="T15" s="99">
        <v>0.3</v>
      </c>
    </row>
    <row r="16" spans="1:20" x14ac:dyDescent="0.3">
      <c r="B16" s="84"/>
      <c r="C16" s="62"/>
      <c r="D16" s="69"/>
      <c r="E16" s="81"/>
      <c r="G16" s="84">
        <v>12</v>
      </c>
      <c r="H16" s="62" t="s">
        <v>336</v>
      </c>
      <c r="I16" s="69" t="s">
        <v>337</v>
      </c>
      <c r="J16" s="99">
        <v>0.5</v>
      </c>
      <c r="L16" s="84">
        <v>12</v>
      </c>
      <c r="M16" s="62" t="s">
        <v>319</v>
      </c>
      <c r="N16" s="69" t="s">
        <v>320</v>
      </c>
      <c r="O16" s="99">
        <v>0.25</v>
      </c>
      <c r="Q16" s="84">
        <v>12</v>
      </c>
      <c r="R16" s="62" t="s">
        <v>336</v>
      </c>
      <c r="S16" s="69" t="s">
        <v>337</v>
      </c>
      <c r="T16" s="99">
        <v>0.5</v>
      </c>
    </row>
    <row r="17" spans="2:20" x14ac:dyDescent="0.3">
      <c r="B17" s="84"/>
      <c r="C17" s="62"/>
      <c r="D17" s="69"/>
      <c r="E17" s="81"/>
      <c r="G17" s="84">
        <v>13</v>
      </c>
      <c r="H17" s="62" t="s">
        <v>338</v>
      </c>
      <c r="I17" s="69" t="s">
        <v>339</v>
      </c>
      <c r="J17" s="99">
        <v>0.1</v>
      </c>
      <c r="L17" s="84">
        <v>13</v>
      </c>
      <c r="M17" s="62" t="s">
        <v>323</v>
      </c>
      <c r="N17" s="69" t="s">
        <v>324</v>
      </c>
      <c r="O17" s="99">
        <v>0.4</v>
      </c>
      <c r="Q17" s="84">
        <v>13</v>
      </c>
      <c r="R17" s="62" t="s">
        <v>338</v>
      </c>
      <c r="S17" s="69" t="s">
        <v>339</v>
      </c>
      <c r="T17" s="99">
        <v>0.1</v>
      </c>
    </row>
    <row r="18" spans="2:20" x14ac:dyDescent="0.3">
      <c r="B18" s="84"/>
      <c r="C18" s="62"/>
      <c r="D18" s="69"/>
      <c r="E18" s="81"/>
      <c r="G18" s="84">
        <v>14</v>
      </c>
      <c r="H18" s="62" t="s">
        <v>340</v>
      </c>
      <c r="I18" s="69" t="s">
        <v>341</v>
      </c>
      <c r="J18" s="99">
        <v>0.15</v>
      </c>
      <c r="L18" s="84">
        <v>14</v>
      </c>
      <c r="M18" s="62" t="s">
        <v>327</v>
      </c>
      <c r="N18" s="69" t="s">
        <v>328</v>
      </c>
      <c r="O18" s="99">
        <v>0.5</v>
      </c>
      <c r="Q18" s="84">
        <v>14</v>
      </c>
      <c r="R18" s="62" t="s">
        <v>340</v>
      </c>
      <c r="S18" s="69" t="s">
        <v>341</v>
      </c>
      <c r="T18" s="99">
        <v>0.15</v>
      </c>
    </row>
    <row r="19" spans="2:20" x14ac:dyDescent="0.3">
      <c r="B19" s="84"/>
      <c r="C19" s="62"/>
      <c r="D19" s="69"/>
      <c r="E19" s="81"/>
      <c r="G19" s="84">
        <v>15</v>
      </c>
      <c r="H19" s="62" t="s">
        <v>342</v>
      </c>
      <c r="I19" s="69" t="s">
        <v>343</v>
      </c>
      <c r="J19" s="99">
        <v>0.25</v>
      </c>
      <c r="L19" s="84">
        <v>15</v>
      </c>
      <c r="M19" s="62" t="s">
        <v>329</v>
      </c>
      <c r="N19" s="69" t="s">
        <v>330</v>
      </c>
      <c r="O19" s="99">
        <v>0.05</v>
      </c>
      <c r="Q19" s="84">
        <v>15</v>
      </c>
      <c r="R19" s="62" t="s">
        <v>342</v>
      </c>
      <c r="S19" s="69" t="s">
        <v>343</v>
      </c>
      <c r="T19" s="99">
        <v>0.25</v>
      </c>
    </row>
    <row r="20" spans="2:20" x14ac:dyDescent="0.3">
      <c r="B20" s="84"/>
      <c r="C20" s="62"/>
      <c r="D20" s="69"/>
      <c r="E20" s="81"/>
      <c r="G20" s="84">
        <v>16</v>
      </c>
      <c r="H20" s="62" t="s">
        <v>344</v>
      </c>
      <c r="I20" s="69" t="s">
        <v>345</v>
      </c>
      <c r="J20" s="99">
        <v>0.25</v>
      </c>
      <c r="L20" s="84">
        <v>16</v>
      </c>
      <c r="M20" s="62" t="s">
        <v>331</v>
      </c>
      <c r="N20" s="69" t="s">
        <v>332</v>
      </c>
      <c r="O20" s="99">
        <v>0.1</v>
      </c>
      <c r="Q20" s="84">
        <v>16</v>
      </c>
      <c r="R20" s="62" t="s">
        <v>344</v>
      </c>
      <c r="S20" s="69" t="s">
        <v>345</v>
      </c>
      <c r="T20" s="99">
        <v>0.25</v>
      </c>
    </row>
    <row r="21" spans="2:20" ht="23" x14ac:dyDescent="0.3">
      <c r="B21" s="84"/>
      <c r="C21" s="62"/>
      <c r="D21" s="69"/>
      <c r="E21" s="81"/>
      <c r="G21" s="84">
        <v>17</v>
      </c>
      <c r="H21" s="62" t="s">
        <v>346</v>
      </c>
      <c r="I21" s="69" t="s">
        <v>347</v>
      </c>
      <c r="J21" s="99">
        <v>0.35</v>
      </c>
      <c r="L21" s="84">
        <v>17</v>
      </c>
      <c r="M21" s="62" t="s">
        <v>333</v>
      </c>
      <c r="N21" s="69" t="s">
        <v>334</v>
      </c>
      <c r="O21" s="99">
        <v>0.125</v>
      </c>
      <c r="Q21" s="84">
        <v>17</v>
      </c>
      <c r="R21" s="62" t="s">
        <v>346</v>
      </c>
      <c r="S21" s="69" t="s">
        <v>347</v>
      </c>
      <c r="T21" s="99">
        <v>0.35</v>
      </c>
    </row>
    <row r="22" spans="2:20" ht="23" x14ac:dyDescent="0.3">
      <c r="B22" s="84"/>
      <c r="C22" s="62"/>
      <c r="D22" s="69"/>
      <c r="E22" s="81"/>
      <c r="G22" s="84">
        <v>18</v>
      </c>
      <c r="H22" s="62" t="s">
        <v>348</v>
      </c>
      <c r="I22" s="69" t="s">
        <v>349</v>
      </c>
      <c r="J22" s="99">
        <v>0.6</v>
      </c>
      <c r="L22" s="84">
        <v>18</v>
      </c>
      <c r="M22" s="62" t="s">
        <v>335</v>
      </c>
      <c r="N22" s="69" t="s">
        <v>318</v>
      </c>
      <c r="O22" s="99">
        <v>0.3</v>
      </c>
      <c r="Q22" s="84">
        <v>18</v>
      </c>
      <c r="R22" s="62" t="s">
        <v>348</v>
      </c>
      <c r="S22" s="69" t="s">
        <v>349</v>
      </c>
      <c r="T22" s="99">
        <v>0.6</v>
      </c>
    </row>
    <row r="23" spans="2:20" x14ac:dyDescent="0.3">
      <c r="B23" s="84"/>
      <c r="C23" s="62"/>
      <c r="D23" s="69"/>
      <c r="E23" s="81"/>
      <c r="G23" s="84">
        <v>19</v>
      </c>
      <c r="H23" s="62" t="s">
        <v>350</v>
      </c>
      <c r="I23" s="69" t="s">
        <v>351</v>
      </c>
      <c r="J23" s="99">
        <v>0.15</v>
      </c>
      <c r="L23" s="84">
        <v>19</v>
      </c>
      <c r="M23" s="62" t="s">
        <v>336</v>
      </c>
      <c r="N23" s="69" t="s">
        <v>337</v>
      </c>
      <c r="O23" s="99">
        <v>0.5</v>
      </c>
      <c r="Q23" s="84">
        <v>19</v>
      </c>
      <c r="R23" s="62" t="s">
        <v>350</v>
      </c>
      <c r="S23" s="69" t="s">
        <v>351</v>
      </c>
      <c r="T23" s="99">
        <v>0.15</v>
      </c>
    </row>
    <row r="24" spans="2:20" x14ac:dyDescent="0.3">
      <c r="B24" s="84"/>
      <c r="C24" s="62"/>
      <c r="D24" s="69"/>
      <c r="E24" s="81"/>
      <c r="G24" s="84">
        <v>20</v>
      </c>
      <c r="H24" s="62" t="s">
        <v>352</v>
      </c>
      <c r="I24" s="69" t="s">
        <v>353</v>
      </c>
      <c r="J24" s="99">
        <v>0.25</v>
      </c>
      <c r="L24" s="84">
        <v>20</v>
      </c>
      <c r="M24" s="62" t="s">
        <v>338</v>
      </c>
      <c r="N24" s="69" t="s">
        <v>339</v>
      </c>
      <c r="O24" s="99">
        <v>0.1</v>
      </c>
      <c r="Q24" s="84">
        <v>20</v>
      </c>
      <c r="R24" s="62" t="s">
        <v>352</v>
      </c>
      <c r="S24" s="69" t="s">
        <v>353</v>
      </c>
      <c r="T24" s="99">
        <v>0.25</v>
      </c>
    </row>
    <row r="25" spans="2:20" x14ac:dyDescent="0.3">
      <c r="B25" s="84"/>
      <c r="C25" s="62"/>
      <c r="D25" s="69"/>
      <c r="E25" s="81"/>
      <c r="G25" s="84">
        <v>21</v>
      </c>
      <c r="H25" s="62" t="s">
        <v>354</v>
      </c>
      <c r="I25" s="69" t="s">
        <v>355</v>
      </c>
      <c r="J25" s="99">
        <v>0.27500000000000002</v>
      </c>
      <c r="L25" s="84">
        <v>21</v>
      </c>
      <c r="M25" s="62" t="s">
        <v>340</v>
      </c>
      <c r="N25" s="69" t="s">
        <v>341</v>
      </c>
      <c r="O25" s="99">
        <v>0.15</v>
      </c>
      <c r="Q25" s="84">
        <v>21</v>
      </c>
      <c r="R25" s="62" t="s">
        <v>354</v>
      </c>
      <c r="S25" s="69" t="s">
        <v>355</v>
      </c>
      <c r="T25" s="99">
        <v>0.27500000000000002</v>
      </c>
    </row>
    <row r="26" spans="2:20" x14ac:dyDescent="0.3">
      <c r="B26" s="84"/>
      <c r="C26" s="62"/>
      <c r="D26" s="69"/>
      <c r="E26" s="81"/>
      <c r="G26" s="84">
        <v>22</v>
      </c>
      <c r="H26" s="62" t="s">
        <v>356</v>
      </c>
      <c r="I26" s="69" t="s">
        <v>357</v>
      </c>
      <c r="J26" s="99">
        <v>0.3</v>
      </c>
      <c r="L26" s="84">
        <v>22</v>
      </c>
      <c r="M26" s="62" t="s">
        <v>342</v>
      </c>
      <c r="N26" s="69" t="s">
        <v>343</v>
      </c>
      <c r="O26" s="99">
        <v>0.25</v>
      </c>
      <c r="Q26" s="84">
        <v>22</v>
      </c>
      <c r="R26" s="62" t="s">
        <v>356</v>
      </c>
      <c r="S26" s="69" t="s">
        <v>357</v>
      </c>
      <c r="T26" s="99">
        <v>0.3</v>
      </c>
    </row>
    <row r="27" spans="2:20" ht="23" x14ac:dyDescent="0.3">
      <c r="B27" s="84"/>
      <c r="C27" s="62"/>
      <c r="D27" s="69"/>
      <c r="E27" s="81"/>
      <c r="G27" s="84">
        <v>23</v>
      </c>
      <c r="H27" s="62" t="s">
        <v>358</v>
      </c>
      <c r="I27" s="69" t="s">
        <v>359</v>
      </c>
      <c r="J27" s="99">
        <v>0.55000000000000004</v>
      </c>
      <c r="L27" s="84">
        <v>23</v>
      </c>
      <c r="M27" s="62" t="s">
        <v>344</v>
      </c>
      <c r="N27" s="69" t="s">
        <v>345</v>
      </c>
      <c r="O27" s="99">
        <v>0.25</v>
      </c>
      <c r="Q27" s="84">
        <v>23</v>
      </c>
      <c r="R27" s="62" t="s">
        <v>358</v>
      </c>
      <c r="S27" s="69" t="s">
        <v>359</v>
      </c>
      <c r="T27" s="99">
        <v>0.55000000000000004</v>
      </c>
    </row>
    <row r="28" spans="2:20" ht="23" x14ac:dyDescent="0.3">
      <c r="B28" s="84"/>
      <c r="C28" s="62"/>
      <c r="D28" s="69"/>
      <c r="E28" s="81"/>
      <c r="G28" s="84">
        <v>24</v>
      </c>
      <c r="H28" s="62" t="s">
        <v>360</v>
      </c>
      <c r="I28" s="69" t="s">
        <v>361</v>
      </c>
      <c r="J28" s="99">
        <v>1</v>
      </c>
      <c r="L28" s="84">
        <v>24</v>
      </c>
      <c r="M28" s="62" t="s">
        <v>346</v>
      </c>
      <c r="N28" s="69" t="s">
        <v>347</v>
      </c>
      <c r="O28" s="99">
        <v>0.35</v>
      </c>
      <c r="Q28" s="84">
        <v>24</v>
      </c>
      <c r="R28" s="62" t="s">
        <v>360</v>
      </c>
      <c r="S28" s="69" t="s">
        <v>361</v>
      </c>
      <c r="T28" s="99">
        <v>1</v>
      </c>
    </row>
    <row r="29" spans="2:20" ht="23" x14ac:dyDescent="0.3">
      <c r="B29" s="84"/>
      <c r="C29" s="62"/>
      <c r="D29" s="69"/>
      <c r="E29" s="81"/>
      <c r="G29" s="84"/>
      <c r="H29" s="62"/>
      <c r="I29" s="69"/>
      <c r="J29" s="99"/>
      <c r="L29" s="84">
        <v>25</v>
      </c>
      <c r="M29" s="62" t="s">
        <v>348</v>
      </c>
      <c r="N29" s="69" t="s">
        <v>349</v>
      </c>
      <c r="O29" s="99">
        <v>0.6</v>
      </c>
      <c r="Q29" s="84"/>
      <c r="R29" s="62"/>
      <c r="S29" s="69"/>
      <c r="T29" s="99"/>
    </row>
    <row r="30" spans="2:20" x14ac:dyDescent="0.3">
      <c r="B30" s="84"/>
      <c r="C30" s="62"/>
      <c r="D30" s="69"/>
      <c r="E30" s="81"/>
      <c r="G30" s="84"/>
      <c r="H30" s="62"/>
      <c r="I30" s="69"/>
      <c r="J30" s="99"/>
      <c r="L30" s="84">
        <v>26</v>
      </c>
      <c r="M30" s="62" t="s">
        <v>350</v>
      </c>
      <c r="N30" s="69" t="s">
        <v>351</v>
      </c>
      <c r="O30" s="99">
        <v>0.15</v>
      </c>
      <c r="Q30" s="84"/>
      <c r="R30" s="62"/>
      <c r="S30" s="69"/>
      <c r="T30" s="99"/>
    </row>
    <row r="31" spans="2:20" x14ac:dyDescent="0.3">
      <c r="B31" s="84"/>
      <c r="C31" s="62"/>
      <c r="D31" s="69"/>
      <c r="E31" s="81"/>
      <c r="G31" s="84"/>
      <c r="H31" s="62"/>
      <c r="I31" s="69"/>
      <c r="J31" s="81"/>
      <c r="L31" s="84">
        <v>27</v>
      </c>
      <c r="M31" s="62" t="s">
        <v>352</v>
      </c>
      <c r="N31" s="69" t="s">
        <v>353</v>
      </c>
      <c r="O31" s="99">
        <v>0.25</v>
      </c>
      <c r="Q31" s="84"/>
      <c r="R31" s="62"/>
      <c r="S31" s="69"/>
      <c r="T31" s="99"/>
    </row>
    <row r="32" spans="2:20" x14ac:dyDescent="0.3">
      <c r="B32" s="84"/>
      <c r="C32" s="62"/>
      <c r="D32" s="69"/>
      <c r="E32" s="81"/>
      <c r="G32" s="84"/>
      <c r="H32" s="62"/>
      <c r="I32" s="69"/>
      <c r="J32" s="81"/>
      <c r="L32" s="84">
        <v>28</v>
      </c>
      <c r="M32" s="62" t="s">
        <v>354</v>
      </c>
      <c r="N32" s="69" t="s">
        <v>355</v>
      </c>
      <c r="O32" s="99">
        <v>0.27500000000000002</v>
      </c>
      <c r="Q32" s="84"/>
      <c r="R32" s="62"/>
      <c r="S32" s="69"/>
      <c r="T32" s="81"/>
    </row>
    <row r="33" spans="2:20" x14ac:dyDescent="0.3">
      <c r="B33" s="84"/>
      <c r="C33" s="62"/>
      <c r="D33" s="69"/>
      <c r="E33" s="81"/>
      <c r="G33" s="84"/>
      <c r="H33" s="62"/>
      <c r="I33" s="69"/>
      <c r="J33" s="81"/>
      <c r="L33" s="84">
        <v>29</v>
      </c>
      <c r="M33" s="62" t="s">
        <v>356</v>
      </c>
      <c r="N33" s="69" t="s">
        <v>357</v>
      </c>
      <c r="O33" s="99">
        <v>0.3</v>
      </c>
      <c r="Q33" s="84"/>
      <c r="R33" s="62"/>
      <c r="S33" s="69"/>
      <c r="T33" s="81"/>
    </row>
    <row r="34" spans="2:20" x14ac:dyDescent="0.3">
      <c r="B34" s="84"/>
      <c r="C34" s="62"/>
      <c r="D34" s="69"/>
      <c r="E34" s="81"/>
      <c r="G34" s="84"/>
      <c r="H34" s="62"/>
      <c r="I34" s="69"/>
      <c r="J34" s="81"/>
      <c r="L34" s="84">
        <v>30</v>
      </c>
      <c r="M34" s="62" t="s">
        <v>358</v>
      </c>
      <c r="N34" s="69" t="s">
        <v>359</v>
      </c>
      <c r="O34" s="99">
        <v>0.55000000000000004</v>
      </c>
      <c r="Q34" s="84"/>
      <c r="R34" s="62"/>
      <c r="S34" s="69"/>
      <c r="T34" s="81"/>
    </row>
    <row r="35" spans="2:20" ht="23" x14ac:dyDescent="0.3">
      <c r="B35" s="84"/>
      <c r="C35" s="62"/>
      <c r="D35" s="69"/>
      <c r="E35" s="81"/>
      <c r="G35" s="84"/>
      <c r="H35" s="62"/>
      <c r="I35" s="69"/>
      <c r="J35" s="81"/>
      <c r="L35" s="84">
        <v>31</v>
      </c>
      <c r="M35" s="62" t="s">
        <v>360</v>
      </c>
      <c r="N35" s="69" t="s">
        <v>361</v>
      </c>
      <c r="O35" s="99">
        <v>1</v>
      </c>
      <c r="Q35" s="84"/>
      <c r="R35" s="62"/>
      <c r="S35" s="69"/>
      <c r="T35" s="81"/>
    </row>
    <row r="36" spans="2:20" x14ac:dyDescent="0.3">
      <c r="B36" s="84"/>
      <c r="C36" s="62"/>
      <c r="D36" s="69"/>
      <c r="E36" s="81"/>
      <c r="G36" s="84"/>
      <c r="H36" s="62"/>
      <c r="I36" s="69"/>
      <c r="J36" s="81"/>
      <c r="L36" s="84"/>
      <c r="M36" s="62"/>
      <c r="N36" s="69"/>
      <c r="O36" s="99"/>
      <c r="Q36" s="84"/>
      <c r="R36" s="62"/>
      <c r="S36" s="69"/>
      <c r="T36" s="81"/>
    </row>
    <row r="37" spans="2:20" x14ac:dyDescent="0.3">
      <c r="B37" s="84"/>
      <c r="C37" s="62"/>
      <c r="D37" s="69"/>
      <c r="E37" s="81"/>
      <c r="G37" s="84"/>
      <c r="H37" s="62"/>
      <c r="I37" s="69"/>
      <c r="J37" s="81"/>
      <c r="L37" s="84"/>
      <c r="M37" s="62"/>
      <c r="N37" s="69"/>
      <c r="O37" s="99"/>
      <c r="P37" s="74"/>
      <c r="Q37" s="84"/>
      <c r="R37" s="62"/>
      <c r="S37" s="69"/>
      <c r="T37" s="81"/>
    </row>
    <row r="38" spans="2:20" x14ac:dyDescent="0.3">
      <c r="B38" s="84"/>
      <c r="C38" s="62"/>
      <c r="D38" s="69"/>
      <c r="E38" s="81"/>
      <c r="G38" s="84"/>
      <c r="H38" s="62"/>
      <c r="I38" s="69"/>
      <c r="J38" s="81"/>
      <c r="L38" s="84"/>
      <c r="M38" s="62"/>
      <c r="N38" s="69"/>
      <c r="O38" s="81"/>
      <c r="P38" s="74"/>
      <c r="Q38" s="84"/>
      <c r="R38" s="62"/>
      <c r="S38" s="69"/>
      <c r="T38" s="81"/>
    </row>
    <row r="39" spans="2:20" x14ac:dyDescent="0.3">
      <c r="B39" s="84"/>
      <c r="C39" s="62"/>
      <c r="D39" s="69"/>
      <c r="E39" s="81"/>
      <c r="G39" s="84"/>
      <c r="H39" s="62"/>
      <c r="I39" s="69"/>
      <c r="J39" s="81"/>
      <c r="L39" s="84"/>
      <c r="M39" s="62"/>
      <c r="N39" s="69"/>
      <c r="O39" s="81"/>
      <c r="P39" s="74"/>
      <c r="Q39" s="84"/>
      <c r="R39" s="62"/>
      <c r="S39" s="69"/>
      <c r="T39" s="81"/>
    </row>
    <row r="40" spans="2:20" x14ac:dyDescent="0.3">
      <c r="B40" s="84"/>
      <c r="C40" s="62"/>
      <c r="D40" s="69"/>
      <c r="E40" s="81"/>
      <c r="G40" s="84"/>
      <c r="H40" s="62"/>
      <c r="I40" s="69"/>
      <c r="J40" s="81"/>
      <c r="L40" s="84"/>
      <c r="M40" s="62"/>
      <c r="N40" s="69"/>
      <c r="O40" s="81"/>
      <c r="P40" s="74"/>
      <c r="Q40" s="84"/>
      <c r="R40" s="62"/>
      <c r="S40" s="69"/>
      <c r="T40" s="81"/>
    </row>
    <row r="41" spans="2:20" x14ac:dyDescent="0.3">
      <c r="M41" s="75"/>
      <c r="N41" s="76"/>
      <c r="O41" s="83"/>
      <c r="P41" s="74"/>
      <c r="Q41" s="74"/>
      <c r="R41" s="75"/>
      <c r="S41" s="76"/>
      <c r="T41" s="83"/>
    </row>
    <row r="42" spans="2:20" x14ac:dyDescent="0.3">
      <c r="M42" s="75"/>
      <c r="N42" s="76"/>
      <c r="O42" s="83"/>
      <c r="P42" s="74"/>
      <c r="Q42" s="74"/>
      <c r="R42" s="75"/>
      <c r="S42" s="76"/>
      <c r="T42" s="83"/>
    </row>
    <row r="43" spans="2:20" x14ac:dyDescent="0.3">
      <c r="M43" s="75"/>
      <c r="N43" s="76"/>
      <c r="O43" s="83"/>
      <c r="P43" s="74"/>
      <c r="Q43" s="74"/>
      <c r="R43" s="75"/>
      <c r="S43" s="76"/>
      <c r="T43" s="83"/>
    </row>
    <row r="44" spans="2:20" x14ac:dyDescent="0.3">
      <c r="M44" s="75"/>
      <c r="N44" s="76"/>
      <c r="O44" s="83"/>
      <c r="P44" s="74"/>
      <c r="Q44" s="74"/>
      <c r="R44" s="75"/>
      <c r="S44" s="76"/>
      <c r="T44" s="83"/>
    </row>
    <row r="45" spans="2:20" x14ac:dyDescent="0.3">
      <c r="M45" s="75"/>
      <c r="N45" s="76"/>
      <c r="O45" s="83"/>
      <c r="P45" s="74"/>
      <c r="Q45" s="74"/>
      <c r="R45" s="75"/>
      <c r="S45" s="76"/>
      <c r="T45" s="83"/>
    </row>
    <row r="46" spans="2:20" x14ac:dyDescent="0.3">
      <c r="M46" s="75"/>
      <c r="N46" s="76"/>
      <c r="O46" s="83"/>
      <c r="P46" s="74"/>
      <c r="Q46" s="74"/>
      <c r="R46" s="75"/>
      <c r="S46" s="76"/>
      <c r="T46" s="83"/>
    </row>
    <row r="47" spans="2:20" x14ac:dyDescent="0.3">
      <c r="M47" s="75"/>
      <c r="N47" s="76"/>
      <c r="O47" s="83"/>
      <c r="P47" s="74"/>
      <c r="Q47" s="74"/>
      <c r="R47" s="75"/>
      <c r="S47" s="76"/>
      <c r="T47" s="83"/>
    </row>
    <row r="48" spans="2:20" x14ac:dyDescent="0.3">
      <c r="M48" s="75"/>
      <c r="N48" s="76"/>
      <c r="O48" s="83"/>
      <c r="P48" s="74"/>
      <c r="Q48" s="74"/>
      <c r="R48" s="75"/>
      <c r="S48" s="76"/>
      <c r="T48" s="83"/>
    </row>
    <row r="49" spans="13:20" x14ac:dyDescent="0.3">
      <c r="M49" s="75"/>
      <c r="N49" s="76"/>
      <c r="O49" s="83"/>
      <c r="P49" s="74"/>
      <c r="Q49" s="74"/>
      <c r="R49" s="75"/>
      <c r="S49" s="76"/>
      <c r="T49" s="83"/>
    </row>
    <row r="50" spans="13:20" x14ac:dyDescent="0.3">
      <c r="M50" s="75"/>
      <c r="N50" s="76"/>
      <c r="O50" s="83"/>
      <c r="P50" s="74"/>
      <c r="Q50" s="74"/>
      <c r="R50" s="75"/>
      <c r="S50" s="76"/>
      <c r="T50" s="83"/>
    </row>
    <row r="51" spans="13:20" x14ac:dyDescent="0.3">
      <c r="M51" s="75"/>
      <c r="N51" s="76"/>
      <c r="O51" s="83"/>
      <c r="P51" s="74"/>
      <c r="Q51" s="74"/>
      <c r="R51" s="75"/>
      <c r="S51" s="76"/>
      <c r="T51" s="83"/>
    </row>
    <row r="52" spans="13:20" x14ac:dyDescent="0.3">
      <c r="M52" s="75"/>
      <c r="N52" s="76"/>
      <c r="O52" s="83"/>
      <c r="P52" s="74"/>
      <c r="Q52" s="74"/>
      <c r="R52" s="75"/>
      <c r="S52" s="76"/>
      <c r="T52" s="83"/>
    </row>
    <row r="53" spans="13:20" x14ac:dyDescent="0.3">
      <c r="M53" s="75"/>
      <c r="N53" s="76"/>
      <c r="O53" s="83"/>
      <c r="P53" s="74"/>
      <c r="Q53" s="74"/>
      <c r="R53" s="74"/>
      <c r="S53" s="78"/>
      <c r="T53" s="83"/>
    </row>
    <row r="54" spans="13:20" x14ac:dyDescent="0.3">
      <c r="M54" s="75"/>
      <c r="N54" s="76"/>
      <c r="O54" s="83"/>
      <c r="P54" s="74"/>
      <c r="Q54" s="74"/>
      <c r="R54" s="74"/>
      <c r="S54" s="78"/>
      <c r="T54" s="83"/>
    </row>
    <row r="55" spans="13:20" x14ac:dyDescent="0.3">
      <c r="M55" s="75"/>
      <c r="N55" s="76"/>
      <c r="O55" s="83"/>
      <c r="P55" s="74"/>
      <c r="Q55" s="74"/>
      <c r="R55" s="74"/>
      <c r="S55" s="78"/>
      <c r="T55" s="83"/>
    </row>
    <row r="56" spans="13:20" x14ac:dyDescent="0.3">
      <c r="M56" s="75"/>
      <c r="N56" s="76"/>
      <c r="O56" s="83"/>
      <c r="P56" s="74"/>
      <c r="Q56" s="74"/>
      <c r="R56" s="74"/>
      <c r="S56" s="78"/>
      <c r="T56" s="83"/>
    </row>
    <row r="57" spans="13:20" x14ac:dyDescent="0.3">
      <c r="M57" s="75"/>
      <c r="N57" s="76"/>
      <c r="O57" s="83"/>
      <c r="P57" s="74"/>
      <c r="Q57" s="74"/>
      <c r="R57" s="74"/>
      <c r="S57" s="78"/>
      <c r="T57" s="83"/>
    </row>
    <row r="58" spans="13:20" x14ac:dyDescent="0.3">
      <c r="M58" s="75"/>
      <c r="N58" s="76"/>
      <c r="O58" s="83"/>
      <c r="P58" s="74"/>
      <c r="Q58" s="74"/>
      <c r="R58" s="74"/>
      <c r="S58" s="78"/>
      <c r="T58" s="83"/>
    </row>
    <row r="59" spans="13:20" x14ac:dyDescent="0.3">
      <c r="M59" s="75"/>
      <c r="N59" s="76"/>
      <c r="O59" s="83"/>
      <c r="P59" s="74"/>
      <c r="Q59" s="74"/>
      <c r="R59" s="74"/>
      <c r="S59" s="78"/>
      <c r="T59" s="83"/>
    </row>
    <row r="60" spans="13:20" x14ac:dyDescent="0.3">
      <c r="M60" s="75"/>
      <c r="N60" s="76"/>
      <c r="O60" s="83"/>
      <c r="P60" s="74"/>
      <c r="Q60" s="74"/>
      <c r="R60" s="74"/>
      <c r="S60" s="78"/>
      <c r="T60" s="83"/>
    </row>
    <row r="61" spans="13:20" x14ac:dyDescent="0.3">
      <c r="M61" s="75"/>
      <c r="N61" s="76"/>
      <c r="O61" s="83"/>
      <c r="P61" s="74"/>
      <c r="Q61" s="74"/>
      <c r="R61" s="74"/>
      <c r="S61" s="78"/>
      <c r="T61" s="83"/>
    </row>
    <row r="62" spans="13:20" x14ac:dyDescent="0.3">
      <c r="M62" s="75"/>
      <c r="N62" s="76"/>
      <c r="O62" s="83"/>
      <c r="P62" s="74"/>
      <c r="Q62" s="74"/>
      <c r="R62" s="74"/>
      <c r="S62" s="78"/>
      <c r="T62" s="83"/>
    </row>
    <row r="63" spans="13:20" x14ac:dyDescent="0.3">
      <c r="M63" s="75"/>
      <c r="N63" s="76"/>
      <c r="O63" s="83"/>
      <c r="P63" s="74"/>
      <c r="Q63" s="74"/>
      <c r="R63" s="74"/>
      <c r="S63" s="78"/>
      <c r="T63" s="83"/>
    </row>
    <row r="64" spans="13:20" x14ac:dyDescent="0.3">
      <c r="M64" s="75"/>
      <c r="N64" s="76"/>
      <c r="O64" s="83"/>
      <c r="P64" s="74"/>
      <c r="Q64" s="74"/>
      <c r="R64" s="74"/>
      <c r="S64" s="78"/>
      <c r="T64" s="83"/>
    </row>
    <row r="65" spans="13:20" x14ac:dyDescent="0.3">
      <c r="M65" s="75"/>
      <c r="N65" s="76"/>
      <c r="O65" s="83"/>
      <c r="P65" s="74"/>
      <c r="Q65" s="74"/>
      <c r="R65" s="74"/>
      <c r="S65" s="78"/>
      <c r="T65" s="83"/>
    </row>
    <row r="66" spans="13:20" x14ac:dyDescent="0.3">
      <c r="M66" s="75"/>
      <c r="N66" s="76"/>
      <c r="O66" s="83"/>
      <c r="P66" s="74"/>
      <c r="Q66" s="74"/>
      <c r="R66" s="74"/>
      <c r="S66" s="78"/>
      <c r="T66" s="83"/>
    </row>
    <row r="67" spans="13:20" x14ac:dyDescent="0.3">
      <c r="M67" s="75"/>
      <c r="N67" s="76"/>
      <c r="O67" s="83"/>
      <c r="P67" s="74"/>
      <c r="Q67" s="74"/>
      <c r="R67" s="74"/>
      <c r="S67" s="78"/>
      <c r="T67" s="83"/>
    </row>
    <row r="68" spans="13:20" x14ac:dyDescent="0.3">
      <c r="M68" s="75"/>
      <c r="N68" s="76"/>
      <c r="O68" s="83"/>
      <c r="P68" s="74"/>
      <c r="Q68" s="74"/>
      <c r="R68" s="74"/>
      <c r="S68" s="78"/>
      <c r="T68" s="83"/>
    </row>
  </sheetData>
  <sheetProtection algorithmName="SHA-512" hashValue="5ph9AFlnoAdip/rmgxPPgTOwLcG21bziq+wGJdDrn6oRgH1evK06lpvHL5WgYw1eKVwNctExXg9s/By1liKPGw==" saltValue="r7/9erCvVVuz6tEOLqCZXA==" spinCount="100000" sheet="1" objects="1" scenarios="1"/>
  <mergeCells count="5">
    <mergeCell ref="A1:T1"/>
    <mergeCell ref="B3:E3"/>
    <mergeCell ref="G3:J3"/>
    <mergeCell ref="L3:O3"/>
    <mergeCell ref="Q3:T3"/>
  </mergeCells>
  <phoneticPr fontId="33"/>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44DC-5C2A-4E1F-8F35-F91DD411977F}">
  <sheetPr>
    <tabColor theme="4" tint="0.79998168889431442"/>
  </sheetPr>
  <dimension ref="A1:T68"/>
  <sheetViews>
    <sheetView workbookViewId="0">
      <selection activeCell="A3" sqref="A3"/>
    </sheetView>
  </sheetViews>
  <sheetFormatPr defaultColWidth="8.58203125" defaultRowHeight="13" x14ac:dyDescent="0.3"/>
  <cols>
    <col min="1" max="1" width="2.58203125" style="66" customWidth="1"/>
    <col min="2" max="2" width="5" style="66" customWidth="1"/>
    <col min="3" max="3" width="8" style="66" customWidth="1"/>
    <col min="4" max="4" width="10.83203125" style="72" customWidth="1"/>
    <col min="5" max="5" width="8.58203125" style="82" customWidth="1"/>
    <col min="6" max="6" width="3.58203125" style="66" customWidth="1"/>
    <col min="7" max="7" width="4.83203125" style="66" customWidth="1"/>
    <col min="8" max="8" width="9.83203125" style="66" customWidth="1"/>
    <col min="9" max="9" width="19.33203125" style="72" customWidth="1"/>
    <col min="10" max="10" width="7.83203125" style="82" customWidth="1"/>
    <col min="11" max="11" width="3.58203125" style="66" customWidth="1"/>
    <col min="12" max="12" width="5.33203125" style="66" customWidth="1"/>
    <col min="13" max="13" width="7.83203125" style="66" customWidth="1"/>
    <col min="14" max="14" width="20.58203125" style="72" customWidth="1"/>
    <col min="15" max="15" width="5.83203125" style="82" customWidth="1"/>
    <col min="16" max="16" width="3.58203125" style="66" customWidth="1"/>
    <col min="17" max="17" width="5.33203125" style="66" customWidth="1"/>
    <col min="18" max="18" width="8.08203125" style="66" customWidth="1"/>
    <col min="19" max="19" width="18.08203125" style="72" customWidth="1"/>
    <col min="20" max="20" width="6.83203125" style="82" customWidth="1"/>
    <col min="21" max="16384" width="8.58203125" style="66"/>
  </cols>
  <sheetData>
    <row r="1" spans="1:20" ht="35" x14ac:dyDescent="0.25">
      <c r="A1" s="190" t="s">
        <v>362</v>
      </c>
      <c r="B1" s="190"/>
      <c r="C1" s="190"/>
      <c r="D1" s="190"/>
      <c r="E1" s="190"/>
      <c r="F1" s="190"/>
      <c r="G1" s="190"/>
      <c r="H1" s="190"/>
      <c r="I1" s="190"/>
      <c r="J1" s="190"/>
      <c r="K1" s="190"/>
      <c r="L1" s="190"/>
      <c r="M1" s="190"/>
      <c r="N1" s="190"/>
      <c r="O1" s="190"/>
      <c r="P1" s="190"/>
      <c r="Q1" s="190"/>
      <c r="R1" s="190"/>
      <c r="S1" s="190"/>
      <c r="T1" s="190"/>
    </row>
    <row r="3" spans="1:20" ht="18" x14ac:dyDescent="0.4">
      <c r="B3" s="191" t="s">
        <v>81</v>
      </c>
      <c r="C3" s="191" t="s">
        <v>81</v>
      </c>
      <c r="D3" s="191"/>
      <c r="E3" s="191"/>
      <c r="G3" s="191" t="s">
        <v>82</v>
      </c>
      <c r="H3" s="191"/>
      <c r="I3" s="191"/>
      <c r="J3" s="191"/>
      <c r="L3" s="191" t="s">
        <v>83</v>
      </c>
      <c r="M3" s="191" t="s">
        <v>83</v>
      </c>
      <c r="N3" s="191"/>
      <c r="O3" s="191"/>
      <c r="Q3" s="191" t="s">
        <v>84</v>
      </c>
      <c r="R3" s="191"/>
      <c r="S3" s="191"/>
      <c r="T3" s="191"/>
    </row>
    <row r="4" spans="1:20" x14ac:dyDescent="0.3">
      <c r="B4" s="59" t="s">
        <v>300</v>
      </c>
      <c r="C4" s="59" t="s">
        <v>77</v>
      </c>
      <c r="D4" s="71" t="s">
        <v>79</v>
      </c>
      <c r="E4" s="59" t="s">
        <v>87</v>
      </c>
      <c r="G4" s="59" t="s">
        <v>300</v>
      </c>
      <c r="H4" s="59" t="s">
        <v>77</v>
      </c>
      <c r="I4" s="71" t="s">
        <v>79</v>
      </c>
      <c r="J4" s="59" t="s">
        <v>87</v>
      </c>
      <c r="L4" s="59" t="s">
        <v>300</v>
      </c>
      <c r="M4" s="59" t="s">
        <v>77</v>
      </c>
      <c r="N4" s="71" t="s">
        <v>79</v>
      </c>
      <c r="O4" s="59" t="s">
        <v>87</v>
      </c>
      <c r="Q4" s="59" t="s">
        <v>300</v>
      </c>
      <c r="R4" s="59" t="s">
        <v>77</v>
      </c>
      <c r="S4" s="71" t="s">
        <v>79</v>
      </c>
      <c r="T4" s="59" t="s">
        <v>87</v>
      </c>
    </row>
    <row r="5" spans="1:20" x14ac:dyDescent="0.3">
      <c r="B5" s="84">
        <v>1</v>
      </c>
      <c r="C5" s="62" t="s">
        <v>363</v>
      </c>
      <c r="D5" s="69" t="s">
        <v>302</v>
      </c>
      <c r="E5" s="81">
        <v>0.05</v>
      </c>
      <c r="G5" s="84">
        <v>1</v>
      </c>
      <c r="H5" s="62" t="s">
        <v>364</v>
      </c>
      <c r="I5" s="69" t="s">
        <v>304</v>
      </c>
      <c r="J5" s="99">
        <v>0.05</v>
      </c>
      <c r="L5" s="84">
        <v>1</v>
      </c>
      <c r="M5" s="62" t="s">
        <v>363</v>
      </c>
      <c r="N5" s="69" t="s">
        <v>302</v>
      </c>
      <c r="O5" s="81">
        <v>0.05</v>
      </c>
      <c r="Q5" s="84">
        <v>1</v>
      </c>
      <c r="R5" s="62" t="s">
        <v>364</v>
      </c>
      <c r="S5" s="69" t="s">
        <v>304</v>
      </c>
      <c r="T5" s="81">
        <v>0.05</v>
      </c>
    </row>
    <row r="6" spans="1:20" x14ac:dyDescent="0.3">
      <c r="B6" s="84">
        <v>2</v>
      </c>
      <c r="C6" s="62" t="s">
        <v>365</v>
      </c>
      <c r="D6" s="69" t="s">
        <v>306</v>
      </c>
      <c r="E6" s="81">
        <v>0.1</v>
      </c>
      <c r="G6" s="84">
        <v>2</v>
      </c>
      <c r="H6" s="62" t="s">
        <v>366</v>
      </c>
      <c r="I6" s="69" t="s">
        <v>308</v>
      </c>
      <c r="J6" s="99">
        <v>0.1</v>
      </c>
      <c r="L6" s="84">
        <v>2</v>
      </c>
      <c r="M6" s="62" t="s">
        <v>365</v>
      </c>
      <c r="N6" s="69" t="s">
        <v>306</v>
      </c>
      <c r="O6" s="81">
        <v>0.1</v>
      </c>
      <c r="Q6" s="84">
        <v>2</v>
      </c>
      <c r="R6" s="62" t="s">
        <v>366</v>
      </c>
      <c r="S6" s="69" t="s">
        <v>308</v>
      </c>
      <c r="T6" s="81">
        <v>0.1</v>
      </c>
    </row>
    <row r="7" spans="1:20" ht="23" x14ac:dyDescent="0.3">
      <c r="B7" s="84">
        <v>3</v>
      </c>
      <c r="C7" s="62" t="s">
        <v>367</v>
      </c>
      <c r="D7" s="69" t="s">
        <v>310</v>
      </c>
      <c r="E7" s="81">
        <v>2.5000000000000001E-2</v>
      </c>
      <c r="G7" s="84">
        <v>3</v>
      </c>
      <c r="H7" s="62" t="s">
        <v>368</v>
      </c>
      <c r="I7" s="69" t="s">
        <v>312</v>
      </c>
      <c r="J7" s="99">
        <v>0.2</v>
      </c>
      <c r="L7" s="84">
        <v>3</v>
      </c>
      <c r="M7" s="62" t="s">
        <v>367</v>
      </c>
      <c r="N7" s="69" t="s">
        <v>310</v>
      </c>
      <c r="O7" s="81">
        <v>2.5000000000000001E-2</v>
      </c>
      <c r="Q7" s="84">
        <v>3</v>
      </c>
      <c r="R7" s="62" t="s">
        <v>368</v>
      </c>
      <c r="S7" s="69" t="s">
        <v>312</v>
      </c>
      <c r="T7" s="81">
        <v>0.2</v>
      </c>
    </row>
    <row r="8" spans="1:20" x14ac:dyDescent="0.3">
      <c r="B8" s="84">
        <v>4</v>
      </c>
      <c r="C8" s="62" t="s">
        <v>369</v>
      </c>
      <c r="D8" s="69" t="s">
        <v>314</v>
      </c>
      <c r="E8" s="81">
        <v>0.05</v>
      </c>
      <c r="G8" s="84">
        <v>4</v>
      </c>
      <c r="H8" s="62" t="s">
        <v>370</v>
      </c>
      <c r="I8" s="69" t="s">
        <v>316</v>
      </c>
      <c r="J8" s="99">
        <v>0.05</v>
      </c>
      <c r="L8" s="84">
        <v>4</v>
      </c>
      <c r="M8" s="62" t="s">
        <v>369</v>
      </c>
      <c r="N8" s="69" t="s">
        <v>314</v>
      </c>
      <c r="O8" s="81">
        <v>0.05</v>
      </c>
      <c r="Q8" s="84">
        <v>4</v>
      </c>
      <c r="R8" s="62" t="s">
        <v>370</v>
      </c>
      <c r="S8" s="69" t="s">
        <v>316</v>
      </c>
      <c r="T8" s="81">
        <v>0.05</v>
      </c>
    </row>
    <row r="9" spans="1:20" x14ac:dyDescent="0.3">
      <c r="B9" s="84">
        <v>5</v>
      </c>
      <c r="C9" s="62" t="s">
        <v>371</v>
      </c>
      <c r="D9" s="69" t="s">
        <v>318</v>
      </c>
      <c r="E9" s="81">
        <v>0.15</v>
      </c>
      <c r="G9" s="84">
        <v>5</v>
      </c>
      <c r="H9" s="62" t="s">
        <v>372</v>
      </c>
      <c r="I9" s="69" t="s">
        <v>320</v>
      </c>
      <c r="J9" s="99">
        <v>0.1</v>
      </c>
      <c r="L9" s="84">
        <v>5</v>
      </c>
      <c r="M9" s="62" t="s">
        <v>371</v>
      </c>
      <c r="N9" s="69" t="s">
        <v>318</v>
      </c>
      <c r="O9" s="81">
        <v>0.15</v>
      </c>
      <c r="Q9" s="84">
        <v>5</v>
      </c>
      <c r="R9" s="62" t="s">
        <v>373</v>
      </c>
      <c r="S9" s="69" t="s">
        <v>324</v>
      </c>
      <c r="T9" s="81">
        <v>0.2</v>
      </c>
    </row>
    <row r="10" spans="1:20" ht="23" x14ac:dyDescent="0.3">
      <c r="B10" s="84">
        <v>6</v>
      </c>
      <c r="C10" s="62" t="s">
        <v>374</v>
      </c>
      <c r="D10" s="69" t="s">
        <v>322</v>
      </c>
      <c r="E10" s="81">
        <v>0.1</v>
      </c>
      <c r="G10" s="84">
        <v>6</v>
      </c>
      <c r="H10" s="62" t="s">
        <v>373</v>
      </c>
      <c r="I10" s="69" t="s">
        <v>324</v>
      </c>
      <c r="J10" s="99">
        <v>0.2</v>
      </c>
      <c r="L10" s="84">
        <v>6</v>
      </c>
      <c r="M10" s="62" t="s">
        <v>374</v>
      </c>
      <c r="N10" s="69" t="s">
        <v>322</v>
      </c>
      <c r="O10" s="81">
        <v>0.1</v>
      </c>
      <c r="Q10" s="84">
        <v>6</v>
      </c>
      <c r="R10" s="62" t="s">
        <v>372</v>
      </c>
      <c r="S10" s="69" t="s">
        <v>320</v>
      </c>
      <c r="T10" s="81">
        <v>0.1</v>
      </c>
    </row>
    <row r="11" spans="1:20" x14ac:dyDescent="0.3">
      <c r="B11" s="84">
        <v>7</v>
      </c>
      <c r="C11" s="62" t="s">
        <v>375</v>
      </c>
      <c r="D11" s="69" t="s">
        <v>326</v>
      </c>
      <c r="E11" s="81">
        <v>0.15</v>
      </c>
      <c r="G11" s="84">
        <v>7</v>
      </c>
      <c r="H11" s="62" t="s">
        <v>376</v>
      </c>
      <c r="I11" s="69" t="s">
        <v>328</v>
      </c>
      <c r="J11" s="99">
        <v>0.25</v>
      </c>
      <c r="L11" s="84">
        <v>7</v>
      </c>
      <c r="M11" s="62" t="s">
        <v>375</v>
      </c>
      <c r="N11" s="69" t="s">
        <v>326</v>
      </c>
      <c r="O11" s="81">
        <v>0.15</v>
      </c>
      <c r="Q11" s="84">
        <v>7</v>
      </c>
      <c r="R11" s="62" t="s">
        <v>376</v>
      </c>
      <c r="S11" s="69" t="s">
        <v>328</v>
      </c>
      <c r="T11" s="81">
        <v>0.25</v>
      </c>
    </row>
    <row r="12" spans="1:20" x14ac:dyDescent="0.3">
      <c r="B12" s="84"/>
      <c r="C12" s="62"/>
      <c r="D12" s="69"/>
      <c r="E12" s="81"/>
      <c r="G12" s="84">
        <v>8</v>
      </c>
      <c r="H12" s="62" t="s">
        <v>377</v>
      </c>
      <c r="I12" s="69" t="s">
        <v>330</v>
      </c>
      <c r="J12" s="99">
        <v>2.5000000000000001E-2</v>
      </c>
      <c r="L12" s="84">
        <v>8</v>
      </c>
      <c r="M12" s="62" t="s">
        <v>364</v>
      </c>
      <c r="N12" s="69" t="s">
        <v>304</v>
      </c>
      <c r="O12" s="81">
        <v>0.05</v>
      </c>
      <c r="Q12" s="84">
        <v>8</v>
      </c>
      <c r="R12" s="62" t="s">
        <v>377</v>
      </c>
      <c r="S12" s="69" t="s">
        <v>330</v>
      </c>
      <c r="T12" s="81">
        <v>2.5000000000000001E-2</v>
      </c>
    </row>
    <row r="13" spans="1:20" x14ac:dyDescent="0.3">
      <c r="B13" s="84"/>
      <c r="C13" s="62"/>
      <c r="D13" s="69"/>
      <c r="E13" s="81"/>
      <c r="G13" s="84">
        <v>9</v>
      </c>
      <c r="H13" s="62" t="s">
        <v>378</v>
      </c>
      <c r="I13" s="69" t="s">
        <v>332</v>
      </c>
      <c r="J13" s="99">
        <v>0.05</v>
      </c>
      <c r="L13" s="84">
        <v>9</v>
      </c>
      <c r="M13" s="62" t="s">
        <v>366</v>
      </c>
      <c r="N13" s="69" t="s">
        <v>308</v>
      </c>
      <c r="O13" s="81">
        <v>0.1</v>
      </c>
      <c r="Q13" s="84">
        <v>9</v>
      </c>
      <c r="R13" s="62" t="s">
        <v>378</v>
      </c>
      <c r="S13" s="69" t="s">
        <v>332</v>
      </c>
      <c r="T13" s="81">
        <v>0.05</v>
      </c>
    </row>
    <row r="14" spans="1:20" ht="23" x14ac:dyDescent="0.3">
      <c r="B14" s="84"/>
      <c r="C14" s="62"/>
      <c r="D14" s="69"/>
      <c r="E14" s="81"/>
      <c r="G14" s="84">
        <v>10</v>
      </c>
      <c r="H14" s="62" t="s">
        <v>379</v>
      </c>
      <c r="I14" s="69" t="s">
        <v>334</v>
      </c>
      <c r="J14" s="99">
        <v>6.25E-2</v>
      </c>
      <c r="L14" s="84">
        <v>10</v>
      </c>
      <c r="M14" s="62" t="s">
        <v>368</v>
      </c>
      <c r="N14" s="69" t="s">
        <v>312</v>
      </c>
      <c r="O14" s="81">
        <v>0.2</v>
      </c>
      <c r="Q14" s="84">
        <v>10</v>
      </c>
      <c r="R14" s="62" t="s">
        <v>379</v>
      </c>
      <c r="S14" s="69" t="s">
        <v>334</v>
      </c>
      <c r="T14" s="99">
        <v>6.25E-2</v>
      </c>
    </row>
    <row r="15" spans="1:20" x14ac:dyDescent="0.3">
      <c r="B15" s="84"/>
      <c r="C15" s="62"/>
      <c r="D15" s="69"/>
      <c r="E15" s="81"/>
      <c r="G15" s="84">
        <v>11</v>
      </c>
      <c r="H15" s="62" t="s">
        <v>380</v>
      </c>
      <c r="I15" s="69" t="s">
        <v>318</v>
      </c>
      <c r="J15" s="99">
        <v>0.15</v>
      </c>
      <c r="L15" s="84">
        <v>11</v>
      </c>
      <c r="M15" s="62" t="s">
        <v>370</v>
      </c>
      <c r="N15" s="69" t="s">
        <v>316</v>
      </c>
      <c r="O15" s="99">
        <v>0.05</v>
      </c>
      <c r="Q15" s="84">
        <v>11</v>
      </c>
      <c r="R15" s="62" t="s">
        <v>380</v>
      </c>
      <c r="S15" s="69" t="s">
        <v>318</v>
      </c>
      <c r="T15" s="99">
        <v>0.15</v>
      </c>
    </row>
    <row r="16" spans="1:20" x14ac:dyDescent="0.3">
      <c r="B16" s="84"/>
      <c r="C16" s="62"/>
      <c r="D16" s="69"/>
      <c r="E16" s="81"/>
      <c r="G16" s="84">
        <v>12</v>
      </c>
      <c r="H16" s="62" t="s">
        <v>381</v>
      </c>
      <c r="I16" s="69" t="s">
        <v>337</v>
      </c>
      <c r="J16" s="99">
        <v>0.25</v>
      </c>
      <c r="L16" s="84">
        <v>12</v>
      </c>
      <c r="M16" s="62" t="s">
        <v>372</v>
      </c>
      <c r="N16" s="69" t="s">
        <v>320</v>
      </c>
      <c r="O16" s="99">
        <v>0.1</v>
      </c>
      <c r="Q16" s="84">
        <v>12</v>
      </c>
      <c r="R16" s="62" t="s">
        <v>381</v>
      </c>
      <c r="S16" s="69" t="s">
        <v>337</v>
      </c>
      <c r="T16" s="99">
        <v>0.25</v>
      </c>
    </row>
    <row r="17" spans="2:20" x14ac:dyDescent="0.3">
      <c r="B17" s="84"/>
      <c r="C17" s="62"/>
      <c r="D17" s="69"/>
      <c r="E17" s="81"/>
      <c r="G17" s="84">
        <v>13</v>
      </c>
      <c r="H17" s="62" t="s">
        <v>382</v>
      </c>
      <c r="I17" s="69" t="s">
        <v>339</v>
      </c>
      <c r="J17" s="99">
        <v>0.05</v>
      </c>
      <c r="L17" s="84">
        <v>13</v>
      </c>
      <c r="M17" s="62" t="s">
        <v>373</v>
      </c>
      <c r="N17" s="69" t="s">
        <v>324</v>
      </c>
      <c r="O17" s="99">
        <v>0.2</v>
      </c>
      <c r="Q17" s="84">
        <v>13</v>
      </c>
      <c r="R17" s="62" t="s">
        <v>382</v>
      </c>
      <c r="S17" s="69" t="s">
        <v>339</v>
      </c>
      <c r="T17" s="99">
        <v>0.05</v>
      </c>
    </row>
    <row r="18" spans="2:20" x14ac:dyDescent="0.3">
      <c r="B18" s="84"/>
      <c r="C18" s="62"/>
      <c r="D18" s="69"/>
      <c r="E18" s="81"/>
      <c r="G18" s="84">
        <v>14</v>
      </c>
      <c r="H18" s="62" t="s">
        <v>383</v>
      </c>
      <c r="I18" s="69" t="s">
        <v>341</v>
      </c>
      <c r="J18" s="99">
        <v>7.4999999999999997E-2</v>
      </c>
      <c r="L18" s="84">
        <v>14</v>
      </c>
      <c r="M18" s="62" t="s">
        <v>376</v>
      </c>
      <c r="N18" s="69" t="s">
        <v>328</v>
      </c>
      <c r="O18" s="99">
        <v>0.25</v>
      </c>
      <c r="Q18" s="84">
        <v>14</v>
      </c>
      <c r="R18" s="62" t="s">
        <v>383</v>
      </c>
      <c r="S18" s="69" t="s">
        <v>341</v>
      </c>
      <c r="T18" s="99">
        <v>7.4999999999999997E-2</v>
      </c>
    </row>
    <row r="19" spans="2:20" x14ac:dyDescent="0.3">
      <c r="B19" s="84"/>
      <c r="C19" s="62"/>
      <c r="D19" s="69"/>
      <c r="E19" s="81"/>
      <c r="G19" s="84">
        <v>15</v>
      </c>
      <c r="H19" s="62" t="s">
        <v>384</v>
      </c>
      <c r="I19" s="69" t="s">
        <v>343</v>
      </c>
      <c r="J19" s="99">
        <v>0.125</v>
      </c>
      <c r="L19" s="84">
        <v>15</v>
      </c>
      <c r="M19" s="62" t="s">
        <v>377</v>
      </c>
      <c r="N19" s="69" t="s">
        <v>330</v>
      </c>
      <c r="O19" s="99">
        <v>2.5000000000000001E-2</v>
      </c>
      <c r="Q19" s="84">
        <v>15</v>
      </c>
      <c r="R19" s="62" t="s">
        <v>384</v>
      </c>
      <c r="S19" s="69" t="s">
        <v>343</v>
      </c>
      <c r="T19" s="99">
        <v>0.125</v>
      </c>
    </row>
    <row r="20" spans="2:20" x14ac:dyDescent="0.3">
      <c r="B20" s="84"/>
      <c r="C20" s="62"/>
      <c r="D20" s="69"/>
      <c r="E20" s="81"/>
      <c r="G20" s="84">
        <v>16</v>
      </c>
      <c r="H20" s="62" t="s">
        <v>385</v>
      </c>
      <c r="I20" s="69" t="s">
        <v>345</v>
      </c>
      <c r="J20" s="99">
        <v>0.125</v>
      </c>
      <c r="L20" s="84">
        <v>16</v>
      </c>
      <c r="M20" s="62" t="s">
        <v>378</v>
      </c>
      <c r="N20" s="69" t="s">
        <v>332</v>
      </c>
      <c r="O20" s="99">
        <v>0.05</v>
      </c>
      <c r="Q20" s="84">
        <v>16</v>
      </c>
      <c r="R20" s="62" t="s">
        <v>385</v>
      </c>
      <c r="S20" s="69" t="s">
        <v>345</v>
      </c>
      <c r="T20" s="99">
        <v>0.125</v>
      </c>
    </row>
    <row r="21" spans="2:20" ht="23" x14ac:dyDescent="0.3">
      <c r="B21" s="84"/>
      <c r="C21" s="62"/>
      <c r="D21" s="69"/>
      <c r="E21" s="81"/>
      <c r="G21" s="84">
        <v>17</v>
      </c>
      <c r="H21" s="62" t="s">
        <v>386</v>
      </c>
      <c r="I21" s="69" t="s">
        <v>347</v>
      </c>
      <c r="J21" s="99">
        <v>0.17499999999999999</v>
      </c>
      <c r="L21" s="84">
        <v>17</v>
      </c>
      <c r="M21" s="62" t="s">
        <v>379</v>
      </c>
      <c r="N21" s="69" t="s">
        <v>334</v>
      </c>
      <c r="O21" s="99">
        <v>6.25E-2</v>
      </c>
      <c r="Q21" s="84">
        <v>17</v>
      </c>
      <c r="R21" s="62" t="s">
        <v>386</v>
      </c>
      <c r="S21" s="69" t="s">
        <v>347</v>
      </c>
      <c r="T21" s="99">
        <v>0.17499999999999999</v>
      </c>
    </row>
    <row r="22" spans="2:20" ht="23" x14ac:dyDescent="0.3">
      <c r="B22" s="84"/>
      <c r="C22" s="62"/>
      <c r="D22" s="69"/>
      <c r="E22" s="81"/>
      <c r="G22" s="84">
        <v>18</v>
      </c>
      <c r="H22" s="62" t="s">
        <v>387</v>
      </c>
      <c r="I22" s="69" t="s">
        <v>349</v>
      </c>
      <c r="J22" s="99">
        <v>0.3</v>
      </c>
      <c r="L22" s="84">
        <v>18</v>
      </c>
      <c r="M22" s="62" t="s">
        <v>380</v>
      </c>
      <c r="N22" s="69" t="s">
        <v>318</v>
      </c>
      <c r="O22" s="99">
        <v>0.15</v>
      </c>
      <c r="Q22" s="84">
        <v>18</v>
      </c>
      <c r="R22" s="62" t="s">
        <v>387</v>
      </c>
      <c r="S22" s="69" t="s">
        <v>349</v>
      </c>
      <c r="T22" s="99">
        <v>0.3</v>
      </c>
    </row>
    <row r="23" spans="2:20" x14ac:dyDescent="0.3">
      <c r="B23" s="84"/>
      <c r="C23" s="62"/>
      <c r="D23" s="69"/>
      <c r="E23" s="81"/>
      <c r="G23" s="84">
        <v>19</v>
      </c>
      <c r="H23" s="62" t="s">
        <v>388</v>
      </c>
      <c r="I23" s="69" t="s">
        <v>351</v>
      </c>
      <c r="J23" s="99">
        <v>7.4999999999999997E-2</v>
      </c>
      <c r="L23" s="84">
        <v>19</v>
      </c>
      <c r="M23" s="62" t="s">
        <v>381</v>
      </c>
      <c r="N23" s="69" t="s">
        <v>337</v>
      </c>
      <c r="O23" s="99">
        <v>0.25</v>
      </c>
      <c r="Q23" s="84">
        <v>19</v>
      </c>
      <c r="R23" s="62" t="s">
        <v>388</v>
      </c>
      <c r="S23" s="69" t="s">
        <v>351</v>
      </c>
      <c r="T23" s="99">
        <v>7.4999999999999997E-2</v>
      </c>
    </row>
    <row r="24" spans="2:20" x14ac:dyDescent="0.3">
      <c r="B24" s="84"/>
      <c r="C24" s="62"/>
      <c r="D24" s="69"/>
      <c r="E24" s="81"/>
      <c r="G24" s="84">
        <v>20</v>
      </c>
      <c r="H24" s="62" t="s">
        <v>389</v>
      </c>
      <c r="I24" s="69" t="s">
        <v>353</v>
      </c>
      <c r="J24" s="99">
        <v>0.125</v>
      </c>
      <c r="L24" s="84">
        <v>20</v>
      </c>
      <c r="M24" s="62" t="s">
        <v>382</v>
      </c>
      <c r="N24" s="69" t="s">
        <v>339</v>
      </c>
      <c r="O24" s="99">
        <v>0.05</v>
      </c>
      <c r="Q24" s="84">
        <v>20</v>
      </c>
      <c r="R24" s="62" t="s">
        <v>389</v>
      </c>
      <c r="S24" s="69" t="s">
        <v>353</v>
      </c>
      <c r="T24" s="99">
        <v>0.125</v>
      </c>
    </row>
    <row r="25" spans="2:20" x14ac:dyDescent="0.3">
      <c r="B25" s="84"/>
      <c r="C25" s="62"/>
      <c r="D25" s="69"/>
      <c r="E25" s="81"/>
      <c r="G25" s="84">
        <v>21</v>
      </c>
      <c r="H25" s="62" t="s">
        <v>390</v>
      </c>
      <c r="I25" s="69" t="s">
        <v>355</v>
      </c>
      <c r="J25" s="99">
        <v>0.13750000000000001</v>
      </c>
      <c r="L25" s="84">
        <v>21</v>
      </c>
      <c r="M25" s="62" t="s">
        <v>383</v>
      </c>
      <c r="N25" s="69" t="s">
        <v>341</v>
      </c>
      <c r="O25" s="99">
        <v>7.4999999999999997E-2</v>
      </c>
      <c r="Q25" s="84">
        <v>21</v>
      </c>
      <c r="R25" s="62" t="s">
        <v>390</v>
      </c>
      <c r="S25" s="69" t="s">
        <v>355</v>
      </c>
      <c r="T25" s="99">
        <v>0.13750000000000001</v>
      </c>
    </row>
    <row r="26" spans="2:20" x14ac:dyDescent="0.3">
      <c r="B26" s="84"/>
      <c r="C26" s="62"/>
      <c r="D26" s="69"/>
      <c r="E26" s="81"/>
      <c r="G26" s="84">
        <v>22</v>
      </c>
      <c r="H26" s="62" t="s">
        <v>391</v>
      </c>
      <c r="I26" s="69" t="s">
        <v>357</v>
      </c>
      <c r="J26" s="99">
        <v>0.17499999999999999</v>
      </c>
      <c r="L26" s="84">
        <v>22</v>
      </c>
      <c r="M26" s="62" t="s">
        <v>384</v>
      </c>
      <c r="N26" s="69" t="s">
        <v>343</v>
      </c>
      <c r="O26" s="99">
        <v>0.125</v>
      </c>
      <c r="Q26" s="84">
        <v>22</v>
      </c>
      <c r="R26" s="62" t="s">
        <v>391</v>
      </c>
      <c r="S26" s="69" t="s">
        <v>357</v>
      </c>
      <c r="T26" s="99">
        <v>0.17499999999999999</v>
      </c>
    </row>
    <row r="27" spans="2:20" ht="23" x14ac:dyDescent="0.3">
      <c r="B27" s="84"/>
      <c r="C27" s="62"/>
      <c r="D27" s="69"/>
      <c r="E27" s="81"/>
      <c r="G27" s="84">
        <v>23</v>
      </c>
      <c r="H27" s="62" t="s">
        <v>392</v>
      </c>
      <c r="I27" s="69" t="s">
        <v>359</v>
      </c>
      <c r="J27" s="99">
        <v>0.27500000000000002</v>
      </c>
      <c r="L27" s="84">
        <v>23</v>
      </c>
      <c r="M27" s="62" t="s">
        <v>385</v>
      </c>
      <c r="N27" s="69" t="s">
        <v>345</v>
      </c>
      <c r="O27" s="99">
        <v>0.125</v>
      </c>
      <c r="Q27" s="84">
        <v>23</v>
      </c>
      <c r="R27" s="62" t="s">
        <v>392</v>
      </c>
      <c r="S27" s="69" t="s">
        <v>359</v>
      </c>
      <c r="T27" s="99">
        <v>0.27500000000000002</v>
      </c>
    </row>
    <row r="28" spans="2:20" ht="23" x14ac:dyDescent="0.3">
      <c r="B28" s="84"/>
      <c r="C28" s="62"/>
      <c r="D28" s="69"/>
      <c r="E28" s="81"/>
      <c r="G28" s="84">
        <v>24</v>
      </c>
      <c r="H28" s="62" t="s">
        <v>393</v>
      </c>
      <c r="I28" s="69" t="s">
        <v>361</v>
      </c>
      <c r="J28" s="99">
        <v>0.5</v>
      </c>
      <c r="L28" s="84">
        <v>24</v>
      </c>
      <c r="M28" s="62" t="s">
        <v>386</v>
      </c>
      <c r="N28" s="69" t="s">
        <v>347</v>
      </c>
      <c r="O28" s="99">
        <v>0.17499999999999999</v>
      </c>
      <c r="Q28" s="84">
        <v>24</v>
      </c>
      <c r="R28" s="62" t="s">
        <v>393</v>
      </c>
      <c r="S28" s="69" t="s">
        <v>361</v>
      </c>
      <c r="T28" s="99">
        <v>0.5</v>
      </c>
    </row>
    <row r="29" spans="2:20" ht="23" x14ac:dyDescent="0.3">
      <c r="B29" s="84"/>
      <c r="C29" s="62"/>
      <c r="D29" s="69"/>
      <c r="E29" s="81"/>
      <c r="G29" s="84"/>
      <c r="H29" s="62"/>
      <c r="I29" s="69"/>
      <c r="J29" s="99"/>
      <c r="L29" s="84">
        <v>25</v>
      </c>
      <c r="M29" s="62" t="s">
        <v>387</v>
      </c>
      <c r="N29" s="69" t="s">
        <v>349</v>
      </c>
      <c r="O29" s="99">
        <v>0.3</v>
      </c>
      <c r="Q29" s="84"/>
      <c r="R29" s="62"/>
      <c r="S29" s="69"/>
      <c r="T29" s="99"/>
    </row>
    <row r="30" spans="2:20" x14ac:dyDescent="0.3">
      <c r="B30" s="84"/>
      <c r="C30" s="62"/>
      <c r="D30" s="69"/>
      <c r="E30" s="81"/>
      <c r="G30" s="84"/>
      <c r="H30" s="62"/>
      <c r="I30" s="69"/>
      <c r="J30" s="99"/>
      <c r="L30" s="84">
        <v>26</v>
      </c>
      <c r="M30" s="62" t="s">
        <v>388</v>
      </c>
      <c r="N30" s="69" t="s">
        <v>351</v>
      </c>
      <c r="O30" s="99">
        <v>7.4999999999999997E-2</v>
      </c>
      <c r="Q30" s="84"/>
      <c r="R30" s="62"/>
      <c r="S30" s="69"/>
      <c r="T30" s="99"/>
    </row>
    <row r="31" spans="2:20" x14ac:dyDescent="0.3">
      <c r="B31" s="84"/>
      <c r="C31" s="62"/>
      <c r="D31" s="69"/>
      <c r="E31" s="81"/>
      <c r="G31" s="84"/>
      <c r="H31" s="62"/>
      <c r="I31" s="69"/>
      <c r="J31" s="99"/>
      <c r="L31" s="84">
        <v>27</v>
      </c>
      <c r="M31" s="62" t="s">
        <v>389</v>
      </c>
      <c r="N31" s="69" t="s">
        <v>353</v>
      </c>
      <c r="O31" s="99">
        <v>0.125</v>
      </c>
      <c r="Q31" s="84"/>
      <c r="R31" s="62"/>
      <c r="S31" s="69"/>
      <c r="T31" s="99"/>
    </row>
    <row r="32" spans="2:20" x14ac:dyDescent="0.3">
      <c r="B32" s="84"/>
      <c r="C32" s="62"/>
      <c r="D32" s="69"/>
      <c r="E32" s="81"/>
      <c r="G32" s="84"/>
      <c r="H32" s="62"/>
      <c r="I32" s="69"/>
      <c r="J32" s="99"/>
      <c r="L32" s="84">
        <v>28</v>
      </c>
      <c r="M32" s="62" t="s">
        <v>390</v>
      </c>
      <c r="N32" s="69" t="s">
        <v>355</v>
      </c>
      <c r="O32" s="99">
        <v>0.13750000000000001</v>
      </c>
      <c r="Q32" s="84"/>
      <c r="R32" s="62"/>
      <c r="S32" s="69"/>
      <c r="T32" s="99"/>
    </row>
    <row r="33" spans="2:20" x14ac:dyDescent="0.3">
      <c r="B33" s="84"/>
      <c r="C33" s="62"/>
      <c r="D33" s="69"/>
      <c r="E33" s="81"/>
      <c r="G33" s="84"/>
      <c r="H33" s="62"/>
      <c r="I33" s="69"/>
      <c r="J33" s="81"/>
      <c r="L33" s="84">
        <v>29</v>
      </c>
      <c r="M33" s="62" t="s">
        <v>391</v>
      </c>
      <c r="N33" s="69" t="s">
        <v>357</v>
      </c>
      <c r="O33" s="99">
        <v>0.17499999999999999</v>
      </c>
      <c r="Q33" s="84"/>
      <c r="R33" s="62"/>
      <c r="S33" s="77"/>
      <c r="T33" s="99"/>
    </row>
    <row r="34" spans="2:20" x14ac:dyDescent="0.3">
      <c r="B34" s="84"/>
      <c r="C34" s="62"/>
      <c r="D34" s="69"/>
      <c r="E34" s="81"/>
      <c r="G34" s="84"/>
      <c r="H34" s="62"/>
      <c r="I34" s="69"/>
      <c r="J34" s="81"/>
      <c r="L34" s="84">
        <v>30</v>
      </c>
      <c r="M34" s="62" t="s">
        <v>392</v>
      </c>
      <c r="N34" s="69" t="s">
        <v>359</v>
      </c>
      <c r="O34" s="81">
        <v>0.27500000000000002</v>
      </c>
      <c r="Q34" s="84"/>
      <c r="R34" s="62"/>
      <c r="S34" s="77"/>
      <c r="T34" s="81"/>
    </row>
    <row r="35" spans="2:20" ht="23" x14ac:dyDescent="0.3">
      <c r="B35" s="84"/>
      <c r="C35" s="62"/>
      <c r="D35" s="69"/>
      <c r="E35" s="81"/>
      <c r="G35" s="84"/>
      <c r="H35" s="62"/>
      <c r="I35" s="69"/>
      <c r="J35" s="81"/>
      <c r="L35" s="84">
        <v>31</v>
      </c>
      <c r="M35" s="62" t="s">
        <v>393</v>
      </c>
      <c r="N35" s="69" t="s">
        <v>361</v>
      </c>
      <c r="O35" s="81">
        <v>0.5</v>
      </c>
      <c r="Q35" s="84"/>
      <c r="R35" s="62"/>
      <c r="S35" s="77"/>
      <c r="T35" s="81"/>
    </row>
    <row r="36" spans="2:20" x14ac:dyDescent="0.3">
      <c r="B36" s="84"/>
      <c r="C36" s="62"/>
      <c r="D36" s="69"/>
      <c r="E36" s="81"/>
      <c r="G36" s="84"/>
      <c r="H36" s="62"/>
      <c r="I36" s="69"/>
      <c r="J36" s="81"/>
      <c r="L36" s="84"/>
      <c r="M36" s="62"/>
      <c r="N36" s="69"/>
      <c r="O36" s="81"/>
      <c r="Q36" s="84"/>
      <c r="R36" s="62"/>
      <c r="S36" s="77"/>
      <c r="T36" s="81"/>
    </row>
    <row r="37" spans="2:20" x14ac:dyDescent="0.3">
      <c r="B37" s="84"/>
      <c r="C37" s="62"/>
      <c r="D37" s="69"/>
      <c r="E37" s="81"/>
      <c r="G37" s="84"/>
      <c r="H37" s="62"/>
      <c r="I37" s="69"/>
      <c r="J37" s="81"/>
      <c r="L37" s="84"/>
      <c r="M37" s="62"/>
      <c r="N37" s="69"/>
      <c r="O37" s="81"/>
      <c r="P37" s="74"/>
      <c r="Q37" s="84"/>
      <c r="R37" s="62"/>
      <c r="S37" s="77"/>
      <c r="T37" s="81"/>
    </row>
    <row r="38" spans="2:20" x14ac:dyDescent="0.3">
      <c r="B38" s="84"/>
      <c r="C38" s="62"/>
      <c r="D38" s="69"/>
      <c r="E38" s="81"/>
      <c r="G38" s="84"/>
      <c r="H38" s="62"/>
      <c r="I38" s="69"/>
      <c r="J38" s="81"/>
      <c r="L38" s="84"/>
      <c r="M38" s="62"/>
      <c r="N38" s="69"/>
      <c r="O38" s="81"/>
      <c r="P38" s="74"/>
      <c r="Q38" s="84"/>
      <c r="R38" s="63"/>
      <c r="S38" s="80"/>
      <c r="T38" s="81"/>
    </row>
    <row r="39" spans="2:20" x14ac:dyDescent="0.3">
      <c r="B39" s="84"/>
      <c r="C39" s="62"/>
      <c r="D39" s="69"/>
      <c r="E39" s="81"/>
      <c r="G39" s="84"/>
      <c r="H39" s="62"/>
      <c r="I39" s="69"/>
      <c r="J39" s="81"/>
      <c r="L39" s="84"/>
      <c r="M39" s="62"/>
      <c r="N39" s="69"/>
      <c r="O39" s="81"/>
      <c r="P39" s="74"/>
      <c r="Q39" s="84"/>
      <c r="R39" s="63"/>
      <c r="S39" s="80"/>
      <c r="T39" s="81"/>
    </row>
    <row r="40" spans="2:20" x14ac:dyDescent="0.3">
      <c r="B40" s="84"/>
      <c r="C40" s="62"/>
      <c r="D40" s="69"/>
      <c r="E40" s="81"/>
      <c r="G40" s="84"/>
      <c r="H40" s="62"/>
      <c r="I40" s="69"/>
      <c r="J40" s="81"/>
      <c r="L40" s="84"/>
      <c r="M40" s="62"/>
      <c r="N40" s="69"/>
      <c r="O40" s="81"/>
      <c r="P40" s="74"/>
      <c r="Q40" s="84"/>
      <c r="R40" s="63"/>
      <c r="S40" s="80"/>
      <c r="T40" s="81"/>
    </row>
    <row r="41" spans="2:20" x14ac:dyDescent="0.3">
      <c r="M41" s="75"/>
      <c r="N41" s="76"/>
      <c r="O41" s="83"/>
      <c r="P41" s="74"/>
      <c r="Q41" s="74"/>
      <c r="R41" s="75"/>
      <c r="S41" s="76"/>
      <c r="T41" s="83"/>
    </row>
    <row r="42" spans="2:20" x14ac:dyDescent="0.3">
      <c r="M42" s="75"/>
      <c r="N42" s="76"/>
      <c r="O42" s="83"/>
      <c r="P42" s="74"/>
      <c r="Q42" s="74"/>
      <c r="R42" s="75"/>
      <c r="S42" s="76"/>
      <c r="T42" s="83"/>
    </row>
    <row r="43" spans="2:20" x14ac:dyDescent="0.3">
      <c r="M43" s="75"/>
      <c r="N43" s="76"/>
      <c r="O43" s="83"/>
      <c r="P43" s="74"/>
      <c r="Q43" s="74"/>
      <c r="R43" s="75"/>
      <c r="S43" s="76"/>
      <c r="T43" s="83"/>
    </row>
    <row r="44" spans="2:20" x14ac:dyDescent="0.3">
      <c r="M44" s="75"/>
      <c r="N44" s="76"/>
      <c r="O44" s="83"/>
      <c r="P44" s="74"/>
      <c r="Q44" s="74"/>
      <c r="R44" s="75"/>
      <c r="S44" s="76"/>
      <c r="T44" s="83"/>
    </row>
    <row r="45" spans="2:20" x14ac:dyDescent="0.3">
      <c r="M45" s="75"/>
      <c r="N45" s="76"/>
      <c r="O45" s="83"/>
      <c r="P45" s="74"/>
      <c r="Q45" s="74"/>
      <c r="R45" s="75"/>
      <c r="S45" s="76"/>
      <c r="T45" s="83"/>
    </row>
    <row r="46" spans="2:20" x14ac:dyDescent="0.3">
      <c r="M46" s="75"/>
      <c r="N46" s="76"/>
      <c r="O46" s="83"/>
      <c r="P46" s="74"/>
      <c r="Q46" s="74"/>
      <c r="R46" s="75"/>
      <c r="S46" s="76"/>
      <c r="T46" s="83"/>
    </row>
    <row r="47" spans="2:20" x14ac:dyDescent="0.3">
      <c r="M47" s="75"/>
      <c r="N47" s="76"/>
      <c r="O47" s="83"/>
      <c r="P47" s="74"/>
      <c r="Q47" s="74"/>
      <c r="R47" s="75"/>
      <c r="S47" s="76"/>
      <c r="T47" s="83"/>
    </row>
    <row r="48" spans="2:20" x14ac:dyDescent="0.3">
      <c r="M48" s="75"/>
      <c r="N48" s="76"/>
      <c r="O48" s="83"/>
      <c r="P48" s="74"/>
      <c r="Q48" s="74"/>
      <c r="R48" s="75"/>
      <c r="S48" s="76"/>
      <c r="T48" s="83"/>
    </row>
    <row r="49" spans="13:20" x14ac:dyDescent="0.3">
      <c r="M49" s="75"/>
      <c r="N49" s="76"/>
      <c r="O49" s="83"/>
      <c r="P49" s="74"/>
      <c r="Q49" s="74"/>
      <c r="R49" s="75"/>
      <c r="S49" s="76"/>
      <c r="T49" s="83"/>
    </row>
    <row r="50" spans="13:20" x14ac:dyDescent="0.3">
      <c r="M50" s="75"/>
      <c r="N50" s="76"/>
      <c r="O50" s="83"/>
      <c r="P50" s="74"/>
      <c r="Q50" s="74"/>
      <c r="R50" s="75"/>
      <c r="S50" s="76"/>
      <c r="T50" s="83"/>
    </row>
    <row r="51" spans="13:20" x14ac:dyDescent="0.3">
      <c r="M51" s="75"/>
      <c r="N51" s="76"/>
      <c r="O51" s="83"/>
      <c r="P51" s="74"/>
      <c r="Q51" s="74"/>
      <c r="R51" s="75"/>
      <c r="S51" s="76"/>
      <c r="T51" s="83"/>
    </row>
    <row r="52" spans="13:20" x14ac:dyDescent="0.3">
      <c r="M52" s="75"/>
      <c r="N52" s="76"/>
      <c r="O52" s="83"/>
      <c r="P52" s="74"/>
      <c r="Q52" s="74"/>
      <c r="R52" s="75"/>
      <c r="S52" s="76"/>
      <c r="T52" s="83"/>
    </row>
    <row r="53" spans="13:20" x14ac:dyDescent="0.3">
      <c r="M53" s="75"/>
      <c r="N53" s="76"/>
      <c r="O53" s="83"/>
      <c r="P53" s="74"/>
      <c r="Q53" s="74"/>
      <c r="R53" s="74"/>
      <c r="S53" s="78"/>
      <c r="T53" s="83"/>
    </row>
    <row r="54" spans="13:20" x14ac:dyDescent="0.3">
      <c r="M54" s="75"/>
      <c r="N54" s="76"/>
      <c r="O54" s="83"/>
      <c r="P54" s="74"/>
      <c r="Q54" s="74"/>
      <c r="R54" s="74"/>
      <c r="S54" s="78"/>
      <c r="T54" s="83"/>
    </row>
    <row r="55" spans="13:20" x14ac:dyDescent="0.3">
      <c r="M55" s="75"/>
      <c r="N55" s="76"/>
      <c r="O55" s="83"/>
      <c r="P55" s="74"/>
      <c r="Q55" s="74"/>
      <c r="R55" s="74"/>
      <c r="S55" s="78"/>
      <c r="T55" s="83"/>
    </row>
    <row r="56" spans="13:20" x14ac:dyDescent="0.3">
      <c r="M56" s="75"/>
      <c r="N56" s="76"/>
      <c r="O56" s="83"/>
      <c r="P56" s="74"/>
      <c r="Q56" s="74"/>
      <c r="R56" s="74"/>
      <c r="S56" s="78"/>
      <c r="T56" s="83"/>
    </row>
    <row r="57" spans="13:20" x14ac:dyDescent="0.3">
      <c r="M57" s="75"/>
      <c r="N57" s="76"/>
      <c r="O57" s="83"/>
      <c r="P57" s="74"/>
      <c r="Q57" s="74"/>
      <c r="R57" s="74"/>
      <c r="S57" s="78"/>
      <c r="T57" s="83"/>
    </row>
    <row r="58" spans="13:20" x14ac:dyDescent="0.3">
      <c r="M58" s="75"/>
      <c r="N58" s="76"/>
      <c r="O58" s="83"/>
      <c r="P58" s="74"/>
      <c r="Q58" s="74"/>
      <c r="R58" s="74"/>
      <c r="S58" s="78"/>
      <c r="T58" s="83"/>
    </row>
    <row r="59" spans="13:20" x14ac:dyDescent="0.3">
      <c r="M59" s="75"/>
      <c r="N59" s="76"/>
      <c r="O59" s="83"/>
      <c r="P59" s="74"/>
      <c r="Q59" s="74"/>
      <c r="R59" s="74"/>
      <c r="S59" s="78"/>
      <c r="T59" s="83"/>
    </row>
    <row r="60" spans="13:20" x14ac:dyDescent="0.3">
      <c r="M60" s="75"/>
      <c r="N60" s="76"/>
      <c r="O60" s="83"/>
      <c r="P60" s="74"/>
      <c r="Q60" s="74"/>
      <c r="R60" s="74"/>
      <c r="S60" s="78"/>
      <c r="T60" s="83"/>
    </row>
    <row r="61" spans="13:20" x14ac:dyDescent="0.3">
      <c r="M61" s="75"/>
      <c r="N61" s="76"/>
      <c r="O61" s="83"/>
      <c r="P61" s="74"/>
      <c r="Q61" s="74"/>
      <c r="R61" s="74"/>
      <c r="S61" s="78"/>
      <c r="T61" s="83"/>
    </row>
    <row r="62" spans="13:20" x14ac:dyDescent="0.3">
      <c r="M62" s="75"/>
      <c r="N62" s="76"/>
      <c r="O62" s="83"/>
      <c r="P62" s="74"/>
      <c r="Q62" s="74"/>
      <c r="R62" s="74"/>
      <c r="S62" s="78"/>
      <c r="T62" s="83"/>
    </row>
    <row r="63" spans="13:20" x14ac:dyDescent="0.3">
      <c r="M63" s="75"/>
      <c r="N63" s="76"/>
      <c r="O63" s="83"/>
      <c r="P63" s="74"/>
      <c r="Q63" s="74"/>
      <c r="R63" s="74"/>
      <c r="S63" s="78"/>
      <c r="T63" s="83"/>
    </row>
    <row r="64" spans="13:20" x14ac:dyDescent="0.3">
      <c r="M64" s="75"/>
      <c r="N64" s="76"/>
      <c r="O64" s="83"/>
      <c r="P64" s="74"/>
      <c r="Q64" s="74"/>
      <c r="R64" s="74"/>
      <c r="S64" s="78"/>
      <c r="T64" s="83"/>
    </row>
    <row r="65" spans="13:20" x14ac:dyDescent="0.3">
      <c r="M65" s="75"/>
      <c r="N65" s="76"/>
      <c r="O65" s="83"/>
      <c r="P65" s="74"/>
      <c r="Q65" s="74"/>
      <c r="R65" s="74"/>
      <c r="S65" s="78"/>
      <c r="T65" s="83"/>
    </row>
    <row r="66" spans="13:20" x14ac:dyDescent="0.3">
      <c r="M66" s="75"/>
      <c r="N66" s="76"/>
      <c r="O66" s="83"/>
      <c r="P66" s="74"/>
      <c r="Q66" s="74"/>
      <c r="R66" s="74"/>
      <c r="S66" s="78"/>
      <c r="T66" s="83"/>
    </row>
    <row r="67" spans="13:20" x14ac:dyDescent="0.3">
      <c r="M67" s="75"/>
      <c r="N67" s="76"/>
      <c r="O67" s="83"/>
      <c r="P67" s="74"/>
      <c r="Q67" s="74"/>
      <c r="R67" s="74"/>
      <c r="S67" s="78"/>
      <c r="T67" s="83"/>
    </row>
    <row r="68" spans="13:20" x14ac:dyDescent="0.3">
      <c r="M68" s="75"/>
      <c r="N68" s="76"/>
      <c r="O68" s="83"/>
      <c r="P68" s="74"/>
      <c r="Q68" s="74"/>
      <c r="R68" s="74"/>
      <c r="S68" s="78"/>
      <c r="T68" s="83"/>
    </row>
  </sheetData>
  <sheetProtection algorithmName="SHA-512" hashValue="ZFjZa4YUfWIbVekwCPoCWc9D8UihyK1M3z4mfLdDIKqv/35a9DPDS7stQicr3jPEO4YiSDsH0ljfHdlPDJs5fg==" saltValue="Hrvpp3K/HpXPcRHZWBAs4g==" spinCount="100000" sheet="1"/>
  <mergeCells count="5">
    <mergeCell ref="A1:T1"/>
    <mergeCell ref="B3:E3"/>
    <mergeCell ref="G3:J3"/>
    <mergeCell ref="L3:O3"/>
    <mergeCell ref="Q3:T3"/>
  </mergeCells>
  <phoneticPr fontId="33"/>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0AF6-7310-4ABF-8584-C318BFA5A45F}">
  <sheetPr>
    <tabColor theme="4" tint="0.79998168889431442"/>
  </sheetPr>
  <dimension ref="A1:O68"/>
  <sheetViews>
    <sheetView workbookViewId="0">
      <selection activeCell="A3" sqref="A3"/>
    </sheetView>
  </sheetViews>
  <sheetFormatPr defaultColWidth="8.58203125" defaultRowHeight="13" x14ac:dyDescent="0.3"/>
  <cols>
    <col min="1" max="1" width="2.58203125" style="66" customWidth="1"/>
    <col min="2" max="2" width="10.08203125" style="66" customWidth="1"/>
    <col min="3" max="3" width="10.58203125" style="66" customWidth="1"/>
    <col min="4" max="4" width="3.58203125" style="66" customWidth="1"/>
    <col min="5" max="5" width="7.83203125" style="66" customWidth="1"/>
    <col min="6" max="6" width="20.58203125" style="72" customWidth="1"/>
    <col min="7" max="7" width="5.58203125" style="82" customWidth="1"/>
    <col min="8" max="8" width="3.58203125" style="66" customWidth="1"/>
    <col min="9" max="9" width="10.08203125" style="66" customWidth="1"/>
    <col min="10" max="10" width="20.58203125" style="72" customWidth="1"/>
    <col min="11" max="11" width="6.83203125" style="82" customWidth="1"/>
    <col min="12" max="12" width="3.58203125" style="66" customWidth="1"/>
    <col min="13" max="13" width="9.83203125" style="66" customWidth="1"/>
    <col min="14" max="14" width="20.58203125" style="72" customWidth="1"/>
    <col min="15" max="15" width="6.83203125" style="82" customWidth="1"/>
    <col min="16" max="16384" width="8.58203125" style="66"/>
  </cols>
  <sheetData>
    <row r="1" spans="1:15" ht="35" x14ac:dyDescent="0.25">
      <c r="A1" s="190" t="s">
        <v>394</v>
      </c>
      <c r="B1" s="190"/>
      <c r="C1" s="190"/>
      <c r="D1" s="190"/>
      <c r="E1" s="190"/>
      <c r="F1" s="190"/>
      <c r="G1" s="190"/>
      <c r="H1" s="190"/>
      <c r="I1" s="190"/>
      <c r="J1" s="190"/>
      <c r="K1" s="190"/>
      <c r="L1" s="190"/>
      <c r="M1" s="190"/>
      <c r="N1" s="190"/>
      <c r="O1" s="70"/>
    </row>
    <row r="3" spans="1:15" ht="18" x14ac:dyDescent="0.4">
      <c r="B3" s="191" t="s">
        <v>81</v>
      </c>
      <c r="C3" s="191"/>
      <c r="E3" s="191" t="s">
        <v>82</v>
      </c>
      <c r="F3" s="191"/>
      <c r="G3" s="191"/>
      <c r="I3" s="191" t="s">
        <v>83</v>
      </c>
      <c r="J3" s="191"/>
      <c r="K3" s="191"/>
      <c r="M3" s="191" t="s">
        <v>84</v>
      </c>
      <c r="N3" s="191"/>
      <c r="O3" s="191"/>
    </row>
    <row r="4" spans="1:15" x14ac:dyDescent="0.3">
      <c r="B4" s="59" t="s">
        <v>77</v>
      </c>
      <c r="C4" s="59" t="s">
        <v>87</v>
      </c>
      <c r="E4" s="59" t="s">
        <v>77</v>
      </c>
      <c r="F4" s="71" t="s">
        <v>86</v>
      </c>
      <c r="G4" s="59" t="s">
        <v>87</v>
      </c>
      <c r="I4" s="59" t="s">
        <v>77</v>
      </c>
      <c r="J4" s="71" t="s">
        <v>86</v>
      </c>
      <c r="K4" s="59" t="s">
        <v>87</v>
      </c>
      <c r="M4" s="59" t="s">
        <v>77</v>
      </c>
      <c r="N4" s="71" t="s">
        <v>86</v>
      </c>
      <c r="O4" s="59" t="s">
        <v>87</v>
      </c>
    </row>
    <row r="5" spans="1:15" ht="46" x14ac:dyDescent="0.3">
      <c r="B5" s="67"/>
      <c r="C5" s="68"/>
      <c r="E5" s="62" t="s">
        <v>395</v>
      </c>
      <c r="F5" s="69" t="s">
        <v>396</v>
      </c>
      <c r="G5" s="81">
        <v>0.1</v>
      </c>
      <c r="I5" s="62" t="s">
        <v>397</v>
      </c>
      <c r="J5" s="69" t="s">
        <v>398</v>
      </c>
      <c r="K5" s="81">
        <v>0.2</v>
      </c>
      <c r="M5" s="100" t="s">
        <v>399</v>
      </c>
      <c r="N5" s="101" t="s">
        <v>400</v>
      </c>
      <c r="O5" s="99">
        <v>0.2</v>
      </c>
    </row>
    <row r="6" spans="1:15" ht="34.5" x14ac:dyDescent="0.3">
      <c r="B6" s="67"/>
      <c r="C6" s="68"/>
      <c r="E6" s="62" t="s">
        <v>401</v>
      </c>
      <c r="F6" s="69" t="s">
        <v>402</v>
      </c>
      <c r="G6" s="81">
        <v>0.2</v>
      </c>
      <c r="I6" s="62" t="s">
        <v>403</v>
      </c>
      <c r="J6" s="69" t="s">
        <v>404</v>
      </c>
      <c r="K6" s="81">
        <v>0.3</v>
      </c>
      <c r="M6" s="100" t="s">
        <v>405</v>
      </c>
      <c r="N6" s="101" t="s">
        <v>406</v>
      </c>
      <c r="O6" s="99">
        <v>0.3</v>
      </c>
    </row>
    <row r="7" spans="1:15" ht="46" x14ac:dyDescent="0.3">
      <c r="B7" s="67"/>
      <c r="C7" s="68"/>
      <c r="E7" s="62" t="s">
        <v>407</v>
      </c>
      <c r="F7" s="69" t="s">
        <v>408</v>
      </c>
      <c r="G7" s="81">
        <v>0.3</v>
      </c>
      <c r="I7" s="62" t="s">
        <v>409</v>
      </c>
      <c r="J7" s="69" t="s">
        <v>410</v>
      </c>
      <c r="K7" s="81">
        <v>0.4</v>
      </c>
      <c r="M7" s="100" t="s">
        <v>411</v>
      </c>
      <c r="N7" s="101" t="s">
        <v>412</v>
      </c>
      <c r="O7" s="99">
        <v>0.4</v>
      </c>
    </row>
    <row r="8" spans="1:15" ht="23" x14ac:dyDescent="0.3">
      <c r="B8" s="67"/>
      <c r="C8" s="68"/>
      <c r="E8" s="62" t="s">
        <v>413</v>
      </c>
      <c r="F8" s="69" t="s">
        <v>414</v>
      </c>
      <c r="G8" s="81">
        <v>0.05</v>
      </c>
      <c r="I8" s="62" t="s">
        <v>415</v>
      </c>
      <c r="J8" s="69" t="s">
        <v>416</v>
      </c>
      <c r="K8" s="81">
        <v>0.3</v>
      </c>
      <c r="M8" s="100" t="s">
        <v>417</v>
      </c>
      <c r="N8" s="101" t="s">
        <v>418</v>
      </c>
      <c r="O8" s="99">
        <v>0.05</v>
      </c>
    </row>
    <row r="9" spans="1:15" ht="23" x14ac:dyDescent="0.3">
      <c r="B9" s="67"/>
      <c r="C9" s="68"/>
      <c r="E9" s="62" t="s">
        <v>419</v>
      </c>
      <c r="F9" s="69" t="s">
        <v>420</v>
      </c>
      <c r="G9" s="81">
        <v>0.1</v>
      </c>
      <c r="I9" s="62" t="s">
        <v>421</v>
      </c>
      <c r="J9" s="69" t="s">
        <v>422</v>
      </c>
      <c r="K9" s="81">
        <v>0.4</v>
      </c>
      <c r="M9" s="100" t="s">
        <v>423</v>
      </c>
      <c r="N9" s="101" t="s">
        <v>424</v>
      </c>
      <c r="O9" s="99">
        <v>0.1</v>
      </c>
    </row>
    <row r="10" spans="1:15" ht="23" x14ac:dyDescent="0.3">
      <c r="B10" s="67"/>
      <c r="C10" s="68"/>
      <c r="E10" s="62" t="s">
        <v>425</v>
      </c>
      <c r="F10" s="69" t="s">
        <v>426</v>
      </c>
      <c r="G10" s="81">
        <v>0.15</v>
      </c>
      <c r="I10" s="62" t="s">
        <v>427</v>
      </c>
      <c r="J10" s="69" t="s">
        <v>428</v>
      </c>
      <c r="K10" s="81">
        <v>0.5</v>
      </c>
      <c r="M10" s="100" t="s">
        <v>429</v>
      </c>
      <c r="N10" s="101" t="s">
        <v>430</v>
      </c>
      <c r="O10" s="99">
        <v>0.15</v>
      </c>
    </row>
    <row r="11" spans="1:15" ht="34.5" x14ac:dyDescent="0.3">
      <c r="B11" s="67"/>
      <c r="C11" s="68"/>
      <c r="E11" s="62" t="s">
        <v>431</v>
      </c>
      <c r="F11" s="69" t="s">
        <v>432</v>
      </c>
      <c r="G11" s="81">
        <v>0.125</v>
      </c>
      <c r="I11" s="100" t="s">
        <v>433</v>
      </c>
      <c r="J11" s="101" t="s">
        <v>434</v>
      </c>
      <c r="K11" s="99">
        <v>0.4</v>
      </c>
      <c r="M11" s="100" t="s">
        <v>435</v>
      </c>
      <c r="N11" s="101" t="s">
        <v>436</v>
      </c>
      <c r="O11" s="99">
        <v>0.25</v>
      </c>
    </row>
    <row r="12" spans="1:15" ht="34.5" x14ac:dyDescent="0.3">
      <c r="B12" s="67"/>
      <c r="C12" s="68"/>
      <c r="E12" s="62" t="s">
        <v>437</v>
      </c>
      <c r="F12" s="69" t="s">
        <v>438</v>
      </c>
      <c r="G12" s="81">
        <v>0.22500000000000001</v>
      </c>
      <c r="I12" s="62" t="s">
        <v>439</v>
      </c>
      <c r="J12" s="69" t="s">
        <v>440</v>
      </c>
      <c r="K12" s="81">
        <v>0.4</v>
      </c>
      <c r="M12" s="100" t="s">
        <v>441</v>
      </c>
      <c r="N12" s="101" t="s">
        <v>442</v>
      </c>
      <c r="O12" s="99">
        <v>0.3</v>
      </c>
    </row>
    <row r="13" spans="1:15" ht="34.5" x14ac:dyDescent="0.3">
      <c r="B13" s="67"/>
      <c r="C13" s="68"/>
      <c r="E13" s="62" t="s">
        <v>443</v>
      </c>
      <c r="F13" s="69" t="s">
        <v>444</v>
      </c>
      <c r="G13" s="99">
        <v>0.32500000000000001</v>
      </c>
      <c r="I13" s="62" t="s">
        <v>445</v>
      </c>
      <c r="J13" s="69" t="s">
        <v>446</v>
      </c>
      <c r="K13" s="81">
        <v>0.25</v>
      </c>
      <c r="M13" s="100" t="s">
        <v>447</v>
      </c>
      <c r="N13" s="101" t="s">
        <v>448</v>
      </c>
      <c r="O13" s="99">
        <v>0.3</v>
      </c>
    </row>
    <row r="14" spans="1:15" ht="34.5" x14ac:dyDescent="0.3">
      <c r="B14" s="67"/>
      <c r="C14" s="68"/>
      <c r="E14" s="62" t="s">
        <v>449</v>
      </c>
      <c r="F14" s="69" t="s">
        <v>450</v>
      </c>
      <c r="G14" s="99">
        <v>0.42499999999999999</v>
      </c>
      <c r="I14" s="100" t="s">
        <v>451</v>
      </c>
      <c r="J14" s="101" t="s">
        <v>452</v>
      </c>
      <c r="K14" s="99">
        <v>0.35</v>
      </c>
      <c r="M14" s="100" t="s">
        <v>453</v>
      </c>
      <c r="N14" s="101" t="s">
        <v>454</v>
      </c>
      <c r="O14" s="99">
        <v>0.4</v>
      </c>
    </row>
    <row r="15" spans="1:15" ht="23" x14ac:dyDescent="0.3">
      <c r="B15" s="67"/>
      <c r="C15" s="68"/>
      <c r="E15" s="62" t="s">
        <v>455</v>
      </c>
      <c r="F15" s="69" t="s">
        <v>456</v>
      </c>
      <c r="G15" s="99">
        <v>0.15</v>
      </c>
      <c r="I15" s="100"/>
      <c r="J15" s="101"/>
      <c r="K15" s="99"/>
      <c r="M15" s="100" t="s">
        <v>457</v>
      </c>
      <c r="N15" s="101" t="s">
        <v>458</v>
      </c>
      <c r="O15" s="99">
        <v>0.5</v>
      </c>
    </row>
    <row r="16" spans="1:15" ht="23" x14ac:dyDescent="0.3">
      <c r="B16" s="67"/>
      <c r="C16" s="68"/>
      <c r="E16" s="62" t="s">
        <v>459</v>
      </c>
      <c r="F16" s="69" t="s">
        <v>460</v>
      </c>
      <c r="G16" s="99">
        <v>0.25</v>
      </c>
      <c r="I16" s="100"/>
      <c r="J16" s="101"/>
      <c r="K16" s="99"/>
      <c r="M16" s="63"/>
      <c r="N16" s="80"/>
      <c r="O16" s="81"/>
    </row>
    <row r="17" spans="2:15" ht="23" x14ac:dyDescent="0.3">
      <c r="B17" s="67"/>
      <c r="C17" s="68"/>
      <c r="E17" s="62" t="s">
        <v>461</v>
      </c>
      <c r="F17" s="69" t="s">
        <v>462</v>
      </c>
      <c r="G17" s="99">
        <v>0.35</v>
      </c>
      <c r="I17" s="62"/>
      <c r="J17" s="69"/>
      <c r="K17" s="81"/>
      <c r="M17" s="100"/>
      <c r="N17" s="101"/>
      <c r="O17" s="99"/>
    </row>
    <row r="18" spans="2:15" ht="23" x14ac:dyDescent="0.3">
      <c r="B18" s="67"/>
      <c r="C18" s="68"/>
      <c r="E18" s="62" t="s">
        <v>463</v>
      </c>
      <c r="F18" s="69" t="s">
        <v>464</v>
      </c>
      <c r="G18" s="99">
        <v>0.45</v>
      </c>
      <c r="I18" s="62"/>
      <c r="J18" s="69"/>
      <c r="K18" s="81"/>
      <c r="M18" s="62"/>
      <c r="N18" s="69"/>
      <c r="O18" s="81"/>
    </row>
    <row r="19" spans="2:15" x14ac:dyDescent="0.3">
      <c r="B19" s="67"/>
      <c r="C19" s="68"/>
      <c r="E19" s="62" t="s">
        <v>465</v>
      </c>
      <c r="F19" s="69" t="s">
        <v>466</v>
      </c>
      <c r="G19" s="99">
        <v>0.4</v>
      </c>
      <c r="I19" s="62"/>
      <c r="J19" s="69"/>
      <c r="K19" s="81"/>
      <c r="M19" s="62"/>
      <c r="N19" s="69"/>
      <c r="O19" s="81"/>
    </row>
    <row r="20" spans="2:15" x14ac:dyDescent="0.3">
      <c r="B20" s="67"/>
      <c r="C20" s="68"/>
      <c r="E20" s="62" t="s">
        <v>467</v>
      </c>
      <c r="F20" s="69" t="s">
        <v>468</v>
      </c>
      <c r="G20" s="99">
        <v>0.5</v>
      </c>
      <c r="I20" s="62"/>
      <c r="J20" s="69"/>
      <c r="K20" s="81"/>
      <c r="M20" s="62"/>
      <c r="N20" s="69"/>
      <c r="O20" s="81"/>
    </row>
    <row r="21" spans="2:15" x14ac:dyDescent="0.3">
      <c r="B21" s="67"/>
      <c r="C21" s="68"/>
      <c r="E21" s="62" t="s">
        <v>469</v>
      </c>
      <c r="F21" s="69" t="s">
        <v>470</v>
      </c>
      <c r="G21" s="99">
        <v>0.8</v>
      </c>
      <c r="I21" s="62"/>
      <c r="J21" s="69"/>
      <c r="K21" s="81"/>
      <c r="M21" s="62"/>
      <c r="N21" s="69"/>
      <c r="O21" s="81"/>
    </row>
    <row r="22" spans="2:15" x14ac:dyDescent="0.3">
      <c r="B22" s="67"/>
      <c r="C22" s="68"/>
      <c r="E22" s="62"/>
      <c r="F22" s="69"/>
      <c r="G22" s="99"/>
      <c r="I22" s="62"/>
      <c r="J22" s="69"/>
      <c r="K22" s="81"/>
      <c r="M22" s="62"/>
      <c r="N22" s="69"/>
      <c r="O22" s="81"/>
    </row>
    <row r="23" spans="2:15" x14ac:dyDescent="0.3">
      <c r="B23" s="67"/>
      <c r="C23" s="68"/>
      <c r="E23" s="62"/>
      <c r="F23" s="69"/>
      <c r="G23" s="99"/>
      <c r="I23" s="62"/>
      <c r="J23" s="69"/>
      <c r="K23" s="81"/>
      <c r="M23" s="62"/>
      <c r="N23" s="69"/>
      <c r="O23" s="81"/>
    </row>
    <row r="24" spans="2:15" x14ac:dyDescent="0.3">
      <c r="B24" s="67"/>
      <c r="C24" s="68"/>
      <c r="E24" s="62"/>
      <c r="F24" s="69"/>
      <c r="G24" s="99"/>
      <c r="I24" s="62"/>
      <c r="J24" s="69"/>
      <c r="K24" s="81"/>
      <c r="M24" s="62"/>
      <c r="N24" s="69"/>
      <c r="O24" s="81"/>
    </row>
    <row r="25" spans="2:15" x14ac:dyDescent="0.3">
      <c r="B25" s="67"/>
      <c r="C25" s="68"/>
      <c r="E25" s="62"/>
      <c r="F25" s="69"/>
      <c r="G25" s="81"/>
      <c r="I25" s="62"/>
      <c r="J25" s="69"/>
      <c r="K25" s="81"/>
      <c r="M25" s="62"/>
      <c r="N25" s="69"/>
      <c r="O25" s="81"/>
    </row>
    <row r="26" spans="2:15" x14ac:dyDescent="0.3">
      <c r="B26" s="67"/>
      <c r="C26" s="68"/>
      <c r="E26" s="62"/>
      <c r="F26" s="69"/>
      <c r="G26" s="81"/>
      <c r="I26" s="62"/>
      <c r="J26" s="69"/>
      <c r="K26" s="81"/>
      <c r="M26" s="62"/>
      <c r="N26" s="69"/>
      <c r="O26" s="81"/>
    </row>
    <row r="27" spans="2:15" x14ac:dyDescent="0.3">
      <c r="B27" s="67"/>
      <c r="C27" s="68"/>
      <c r="E27" s="62"/>
      <c r="F27" s="69"/>
      <c r="G27" s="81"/>
      <c r="I27" s="62"/>
      <c r="J27" s="69"/>
      <c r="K27" s="81"/>
      <c r="M27" s="62"/>
      <c r="N27" s="69"/>
      <c r="O27" s="81"/>
    </row>
    <row r="28" spans="2:15" x14ac:dyDescent="0.3">
      <c r="B28" s="67"/>
      <c r="C28" s="68"/>
      <c r="E28" s="62"/>
      <c r="F28" s="69"/>
      <c r="G28" s="81"/>
      <c r="I28" s="62"/>
      <c r="J28" s="69"/>
      <c r="K28" s="81"/>
      <c r="M28" s="62"/>
      <c r="N28" s="69"/>
      <c r="O28" s="81"/>
    </row>
    <row r="29" spans="2:15" x14ac:dyDescent="0.3">
      <c r="B29" s="67"/>
      <c r="C29" s="68"/>
      <c r="E29" s="62"/>
      <c r="F29" s="69"/>
      <c r="G29" s="81"/>
      <c r="I29" s="62"/>
      <c r="J29" s="69"/>
      <c r="K29" s="81"/>
      <c r="M29" s="62"/>
      <c r="N29" s="69"/>
      <c r="O29" s="81"/>
    </row>
    <row r="30" spans="2:15" x14ac:dyDescent="0.3">
      <c r="B30" s="67"/>
      <c r="C30" s="68"/>
      <c r="E30" s="62"/>
      <c r="F30" s="69"/>
      <c r="G30" s="81"/>
      <c r="I30" s="62"/>
      <c r="J30" s="69"/>
      <c r="K30" s="81"/>
      <c r="M30" s="62"/>
      <c r="N30" s="69"/>
      <c r="O30" s="81"/>
    </row>
    <row r="31" spans="2:15" x14ac:dyDescent="0.3">
      <c r="B31" s="67"/>
      <c r="C31" s="68"/>
      <c r="E31" s="62"/>
      <c r="F31" s="69"/>
      <c r="G31" s="81"/>
      <c r="I31" s="62"/>
      <c r="J31" s="69"/>
      <c r="K31" s="81"/>
      <c r="M31" s="62"/>
      <c r="N31" s="69"/>
      <c r="O31" s="81"/>
    </row>
    <row r="32" spans="2:15" x14ac:dyDescent="0.3">
      <c r="B32" s="67"/>
      <c r="C32" s="68"/>
      <c r="E32" s="62"/>
      <c r="F32" s="69"/>
      <c r="G32" s="81"/>
      <c r="I32" s="62"/>
      <c r="J32" s="69"/>
      <c r="K32" s="81"/>
      <c r="M32" s="62"/>
      <c r="N32" s="69"/>
      <c r="O32" s="81"/>
    </row>
    <row r="33" spans="2:15" x14ac:dyDescent="0.3">
      <c r="B33" s="67"/>
      <c r="C33" s="68"/>
      <c r="E33" s="62"/>
      <c r="F33" s="69"/>
      <c r="G33" s="81"/>
      <c r="I33" s="62"/>
      <c r="J33" s="69"/>
      <c r="K33" s="81"/>
      <c r="M33" s="62"/>
      <c r="N33" s="69"/>
      <c r="O33" s="81"/>
    </row>
    <row r="34" spans="2:15" x14ac:dyDescent="0.3">
      <c r="B34" s="67"/>
      <c r="C34" s="68"/>
      <c r="E34" s="62"/>
      <c r="F34" s="69"/>
      <c r="G34" s="81"/>
      <c r="I34" s="62"/>
      <c r="J34" s="69"/>
      <c r="K34" s="81"/>
      <c r="M34" s="62"/>
      <c r="N34" s="69"/>
      <c r="O34" s="81"/>
    </row>
    <row r="35" spans="2:15" x14ac:dyDescent="0.3">
      <c r="B35" s="67"/>
      <c r="C35" s="68"/>
      <c r="E35" s="62"/>
      <c r="F35" s="69"/>
      <c r="G35" s="81"/>
      <c r="I35" s="62"/>
      <c r="J35" s="69"/>
      <c r="K35" s="81"/>
      <c r="M35" s="62"/>
      <c r="N35" s="69"/>
      <c r="O35" s="81"/>
    </row>
    <row r="36" spans="2:15" x14ac:dyDescent="0.3">
      <c r="B36" s="67"/>
      <c r="C36" s="68"/>
      <c r="E36" s="62"/>
      <c r="F36" s="69"/>
      <c r="G36" s="81"/>
      <c r="I36" s="62"/>
      <c r="J36" s="69"/>
      <c r="K36" s="81"/>
      <c r="M36" s="62"/>
      <c r="N36" s="69"/>
      <c r="O36" s="81"/>
    </row>
    <row r="37" spans="2:15" x14ac:dyDescent="0.3">
      <c r="B37" s="67"/>
      <c r="C37" s="68"/>
      <c r="E37" s="62"/>
      <c r="F37" s="69"/>
      <c r="G37" s="81"/>
      <c r="I37" s="62"/>
      <c r="J37" s="69"/>
      <c r="K37" s="81"/>
      <c r="L37" s="74"/>
      <c r="M37" s="62"/>
      <c r="N37" s="69"/>
      <c r="O37" s="81"/>
    </row>
    <row r="38" spans="2:15" x14ac:dyDescent="0.3">
      <c r="B38" s="68"/>
      <c r="C38" s="68"/>
      <c r="E38" s="62"/>
      <c r="F38" s="69"/>
      <c r="G38" s="81"/>
      <c r="I38" s="62"/>
      <c r="J38" s="69"/>
      <c r="K38" s="81"/>
      <c r="L38" s="74"/>
      <c r="M38" s="62"/>
      <c r="N38" s="69"/>
      <c r="O38" s="81"/>
    </row>
    <row r="39" spans="2:15" x14ac:dyDescent="0.3">
      <c r="B39" s="68"/>
      <c r="C39" s="68"/>
      <c r="E39" s="62"/>
      <c r="F39" s="69"/>
      <c r="G39" s="81"/>
      <c r="I39" s="62"/>
      <c r="J39" s="69"/>
      <c r="K39" s="81"/>
      <c r="L39" s="74"/>
      <c r="M39" s="62"/>
      <c r="N39" s="69"/>
      <c r="O39" s="81"/>
    </row>
    <row r="40" spans="2:15" x14ac:dyDescent="0.3">
      <c r="B40" s="68"/>
      <c r="C40" s="68"/>
      <c r="E40" s="62"/>
      <c r="F40" s="69"/>
      <c r="G40" s="81"/>
      <c r="I40" s="62"/>
      <c r="J40" s="69"/>
      <c r="K40" s="81"/>
      <c r="L40" s="74"/>
      <c r="M40" s="62"/>
      <c r="N40" s="69"/>
      <c r="O40" s="81"/>
    </row>
    <row r="41" spans="2:15" x14ac:dyDescent="0.3">
      <c r="I41" s="75"/>
      <c r="J41" s="76"/>
      <c r="K41" s="83"/>
      <c r="L41" s="74"/>
      <c r="M41" s="75"/>
      <c r="N41" s="76"/>
      <c r="O41" s="83"/>
    </row>
    <row r="42" spans="2:15" x14ac:dyDescent="0.3">
      <c r="I42" s="75"/>
      <c r="J42" s="76"/>
      <c r="K42" s="83"/>
      <c r="L42" s="74"/>
      <c r="M42" s="75"/>
      <c r="N42" s="76"/>
      <c r="O42" s="83"/>
    </row>
    <row r="43" spans="2:15" x14ac:dyDescent="0.3">
      <c r="I43" s="75"/>
      <c r="J43" s="76"/>
      <c r="K43" s="83"/>
      <c r="L43" s="74"/>
      <c r="M43" s="75"/>
      <c r="N43" s="76"/>
      <c r="O43" s="83"/>
    </row>
    <row r="44" spans="2:15" x14ac:dyDescent="0.3">
      <c r="I44" s="75"/>
      <c r="J44" s="76"/>
      <c r="K44" s="83"/>
      <c r="L44" s="74"/>
      <c r="M44" s="75"/>
      <c r="N44" s="76"/>
      <c r="O44" s="83"/>
    </row>
    <row r="45" spans="2:15" x14ac:dyDescent="0.3">
      <c r="I45" s="75"/>
      <c r="J45" s="76"/>
      <c r="K45" s="83"/>
      <c r="L45" s="74"/>
      <c r="M45" s="75"/>
      <c r="N45" s="76"/>
      <c r="O45" s="83"/>
    </row>
    <row r="46" spans="2:15" x14ac:dyDescent="0.3">
      <c r="I46" s="75"/>
      <c r="J46" s="76"/>
      <c r="K46" s="83"/>
      <c r="L46" s="74"/>
      <c r="M46" s="75"/>
      <c r="N46" s="76"/>
      <c r="O46" s="83"/>
    </row>
    <row r="47" spans="2:15" x14ac:dyDescent="0.3">
      <c r="I47" s="75"/>
      <c r="J47" s="76"/>
      <c r="K47" s="83"/>
      <c r="L47" s="74"/>
      <c r="M47" s="75"/>
      <c r="N47" s="76"/>
      <c r="O47" s="83"/>
    </row>
    <row r="48" spans="2:15" x14ac:dyDescent="0.3">
      <c r="I48" s="75"/>
      <c r="J48" s="76"/>
      <c r="K48" s="83"/>
      <c r="L48" s="74"/>
      <c r="M48" s="75"/>
      <c r="N48" s="76"/>
      <c r="O48" s="83"/>
    </row>
    <row r="49" spans="9:15" x14ac:dyDescent="0.3">
      <c r="I49" s="75"/>
      <c r="J49" s="76"/>
      <c r="K49" s="83"/>
      <c r="L49" s="74"/>
      <c r="M49" s="75"/>
      <c r="N49" s="76"/>
      <c r="O49" s="83"/>
    </row>
    <row r="50" spans="9:15" x14ac:dyDescent="0.3">
      <c r="I50" s="75"/>
      <c r="J50" s="76"/>
      <c r="K50" s="83"/>
      <c r="L50" s="74"/>
      <c r="M50" s="75"/>
      <c r="N50" s="76"/>
      <c r="O50" s="83"/>
    </row>
    <row r="51" spans="9:15" x14ac:dyDescent="0.3">
      <c r="I51" s="75"/>
      <c r="J51" s="76"/>
      <c r="K51" s="83"/>
      <c r="L51" s="74"/>
      <c r="M51" s="75"/>
      <c r="N51" s="76"/>
      <c r="O51" s="83"/>
    </row>
    <row r="52" spans="9:15" x14ac:dyDescent="0.3">
      <c r="I52" s="75"/>
      <c r="J52" s="76"/>
      <c r="K52" s="83"/>
      <c r="L52" s="74"/>
      <c r="M52" s="75"/>
      <c r="N52" s="76"/>
      <c r="O52" s="83"/>
    </row>
    <row r="53" spans="9:15" x14ac:dyDescent="0.3">
      <c r="I53" s="75"/>
      <c r="J53" s="76"/>
      <c r="K53" s="83"/>
      <c r="L53" s="74"/>
      <c r="M53" s="74"/>
      <c r="N53" s="78"/>
      <c r="O53" s="83"/>
    </row>
    <row r="54" spans="9:15" x14ac:dyDescent="0.3">
      <c r="I54" s="75"/>
      <c r="J54" s="76"/>
      <c r="K54" s="83"/>
      <c r="L54" s="74"/>
      <c r="M54" s="74"/>
      <c r="N54" s="78"/>
      <c r="O54" s="83"/>
    </row>
    <row r="55" spans="9:15" x14ac:dyDescent="0.3">
      <c r="I55" s="75"/>
      <c r="J55" s="76"/>
      <c r="K55" s="83"/>
      <c r="L55" s="74"/>
      <c r="M55" s="74"/>
      <c r="N55" s="78"/>
      <c r="O55" s="83"/>
    </row>
    <row r="56" spans="9:15" x14ac:dyDescent="0.3">
      <c r="I56" s="75"/>
      <c r="J56" s="76"/>
      <c r="K56" s="83"/>
      <c r="L56" s="74"/>
      <c r="M56" s="74"/>
      <c r="N56" s="78"/>
      <c r="O56" s="83"/>
    </row>
    <row r="57" spans="9:15" x14ac:dyDescent="0.3">
      <c r="I57" s="75"/>
      <c r="J57" s="76"/>
      <c r="K57" s="83"/>
      <c r="L57" s="74"/>
      <c r="M57" s="74"/>
      <c r="N57" s="78"/>
      <c r="O57" s="83"/>
    </row>
    <row r="58" spans="9:15" x14ac:dyDescent="0.3">
      <c r="I58" s="75"/>
      <c r="J58" s="76"/>
      <c r="K58" s="83"/>
      <c r="L58" s="74"/>
      <c r="M58" s="74"/>
      <c r="N58" s="78"/>
      <c r="O58" s="83"/>
    </row>
    <row r="59" spans="9:15" x14ac:dyDescent="0.3">
      <c r="I59" s="75"/>
      <c r="J59" s="76"/>
      <c r="K59" s="83"/>
      <c r="L59" s="74"/>
      <c r="M59" s="74"/>
      <c r="N59" s="78"/>
      <c r="O59" s="83"/>
    </row>
    <row r="60" spans="9:15" x14ac:dyDescent="0.3">
      <c r="I60" s="75"/>
      <c r="J60" s="76"/>
      <c r="K60" s="83"/>
      <c r="L60" s="74"/>
      <c r="M60" s="74"/>
      <c r="N60" s="78"/>
      <c r="O60" s="83"/>
    </row>
    <row r="61" spans="9:15" x14ac:dyDescent="0.3">
      <c r="I61" s="75"/>
      <c r="J61" s="76"/>
      <c r="K61" s="83"/>
      <c r="L61" s="74"/>
      <c r="M61" s="74"/>
      <c r="N61" s="78"/>
      <c r="O61" s="83"/>
    </row>
    <row r="62" spans="9:15" x14ac:dyDescent="0.3">
      <c r="I62" s="75"/>
      <c r="J62" s="76"/>
      <c r="K62" s="83"/>
      <c r="L62" s="74"/>
      <c r="M62" s="74"/>
      <c r="N62" s="78"/>
      <c r="O62" s="83"/>
    </row>
    <row r="63" spans="9:15" x14ac:dyDescent="0.3">
      <c r="I63" s="75"/>
      <c r="J63" s="76"/>
      <c r="K63" s="83"/>
      <c r="L63" s="74"/>
      <c r="M63" s="74"/>
      <c r="N63" s="78"/>
      <c r="O63" s="83"/>
    </row>
    <row r="64" spans="9:15" x14ac:dyDescent="0.3">
      <c r="I64" s="75"/>
      <c r="J64" s="76"/>
      <c r="K64" s="83"/>
      <c r="L64" s="74"/>
      <c r="M64" s="74"/>
      <c r="N64" s="78"/>
      <c r="O64" s="83"/>
    </row>
    <row r="65" spans="9:15" x14ac:dyDescent="0.3">
      <c r="I65" s="75"/>
      <c r="J65" s="76"/>
      <c r="K65" s="83"/>
      <c r="L65" s="74"/>
      <c r="M65" s="74"/>
      <c r="N65" s="78"/>
      <c r="O65" s="83"/>
    </row>
    <row r="66" spans="9:15" x14ac:dyDescent="0.3">
      <c r="I66" s="75"/>
      <c r="J66" s="76"/>
      <c r="K66" s="83"/>
      <c r="L66" s="74"/>
      <c r="M66" s="74"/>
      <c r="N66" s="78"/>
      <c r="O66" s="83"/>
    </row>
    <row r="67" spans="9:15" x14ac:dyDescent="0.3">
      <c r="I67" s="75"/>
      <c r="J67" s="76"/>
      <c r="K67" s="83"/>
      <c r="L67" s="74"/>
      <c r="M67" s="74"/>
      <c r="N67" s="78"/>
      <c r="O67" s="83"/>
    </row>
    <row r="68" spans="9:15" x14ac:dyDescent="0.3">
      <c r="I68" s="75"/>
      <c r="J68" s="76"/>
      <c r="K68" s="83"/>
      <c r="L68" s="74"/>
      <c r="M68" s="74"/>
      <c r="N68" s="78"/>
      <c r="O68" s="83"/>
    </row>
  </sheetData>
  <sheetProtection algorithmName="SHA-512" hashValue="n8j3OYsz5Eobt3vGNWNhln4DzHsoHD2j8n7XVwhv/mKwwqfB31sDqd3AzYEvFn8eIceLZC4RMCUwpK66bQvTAQ==" saltValue="hmWyjGfuYoGWQVDP+upWZA==" spinCount="100000" sheet="1"/>
  <mergeCells count="5">
    <mergeCell ref="B3:C3"/>
    <mergeCell ref="E3:G3"/>
    <mergeCell ref="I3:K3"/>
    <mergeCell ref="M3:O3"/>
    <mergeCell ref="A1:N1"/>
  </mergeCells>
  <phoneticPr fontId="1"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D44A-B290-4F84-A3C4-BDE43FC0BBAF}">
  <sheetPr>
    <tabColor theme="4" tint="0.79998168889431442"/>
  </sheetPr>
  <dimension ref="A1:Q75"/>
  <sheetViews>
    <sheetView workbookViewId="0">
      <selection activeCell="A3" sqref="A3"/>
    </sheetView>
  </sheetViews>
  <sheetFormatPr defaultColWidth="8.58203125" defaultRowHeight="13" x14ac:dyDescent="0.3"/>
  <cols>
    <col min="1" max="3" width="2.58203125" style="66" customWidth="1"/>
    <col min="4" max="4" width="11.58203125" style="66" customWidth="1"/>
    <col min="5" max="5" width="23.83203125" style="72" customWidth="1"/>
    <col min="6" max="6" width="10.58203125" style="82" customWidth="1"/>
    <col min="7" max="7" width="3.58203125" style="66" customWidth="1"/>
    <col min="8" max="8" width="9.08203125" style="66" customWidth="1"/>
    <col min="9" max="9" width="8.33203125" style="66" customWidth="1"/>
    <col min="10" max="10" width="3.58203125" style="66" customWidth="1"/>
    <col min="11" max="11" width="3.58203125" style="105" customWidth="1"/>
    <col min="12" max="12" width="13.33203125" style="66" customWidth="1"/>
    <col min="13" max="13" width="20.58203125" style="72" customWidth="1"/>
    <col min="14" max="14" width="10.58203125" style="82" customWidth="1"/>
    <col min="15" max="15" width="3.58203125" style="66" customWidth="1"/>
    <col min="16" max="16" width="7.33203125" style="66" customWidth="1"/>
    <col min="17" max="17" width="8.08203125" style="66" customWidth="1"/>
    <col min="18" max="16384" width="8.58203125" style="66"/>
  </cols>
  <sheetData>
    <row r="1" spans="1:17" ht="35" x14ac:dyDescent="0.25">
      <c r="A1" s="190" t="s">
        <v>54</v>
      </c>
      <c r="B1" s="190"/>
      <c r="C1" s="190"/>
      <c r="D1" s="190"/>
      <c r="E1" s="190"/>
      <c r="F1" s="190"/>
      <c r="G1" s="190"/>
      <c r="H1" s="190"/>
      <c r="I1" s="190"/>
      <c r="J1" s="190"/>
      <c r="K1" s="190"/>
      <c r="L1" s="190"/>
      <c r="M1" s="190"/>
      <c r="N1" s="190"/>
      <c r="O1" s="190"/>
      <c r="P1" s="190"/>
      <c r="Q1" s="190"/>
    </row>
    <row r="3" spans="1:17" ht="18" x14ac:dyDescent="0.4">
      <c r="C3" s="74"/>
      <c r="D3" s="192" t="s">
        <v>81</v>
      </c>
      <c r="E3" s="192"/>
      <c r="F3" s="192"/>
      <c r="H3" s="191" t="s">
        <v>82</v>
      </c>
      <c r="I3" s="191"/>
      <c r="L3" s="191" t="s">
        <v>83</v>
      </c>
      <c r="M3" s="191"/>
      <c r="N3" s="65"/>
      <c r="P3" s="191" t="s">
        <v>84</v>
      </c>
      <c r="Q3" s="191"/>
    </row>
    <row r="4" spans="1:17" x14ac:dyDescent="0.3">
      <c r="C4" s="59" t="s">
        <v>471</v>
      </c>
      <c r="D4" s="59" t="s">
        <v>77</v>
      </c>
      <c r="E4" s="59" t="s">
        <v>79</v>
      </c>
      <c r="F4" s="59" t="s">
        <v>87</v>
      </c>
      <c r="H4" s="59" t="s">
        <v>77</v>
      </c>
      <c r="I4" s="59" t="s">
        <v>87</v>
      </c>
      <c r="K4" s="104" t="s">
        <v>472</v>
      </c>
      <c r="L4" s="59" t="s">
        <v>77</v>
      </c>
      <c r="M4" s="59" t="s">
        <v>79</v>
      </c>
      <c r="N4" s="59" t="s">
        <v>87</v>
      </c>
      <c r="P4" s="59" t="s">
        <v>77</v>
      </c>
      <c r="Q4" s="59" t="s">
        <v>87</v>
      </c>
    </row>
    <row r="5" spans="1:17" x14ac:dyDescent="0.3">
      <c r="C5" s="63">
        <v>1</v>
      </c>
      <c r="D5" s="100" t="s">
        <v>473</v>
      </c>
      <c r="E5" s="101" t="s">
        <v>474</v>
      </c>
      <c r="F5" s="99">
        <v>2.5000000000000001E-2</v>
      </c>
      <c r="H5" s="67"/>
      <c r="I5" s="68"/>
      <c r="K5" s="106">
        <v>1</v>
      </c>
      <c r="L5" s="100" t="s">
        <v>475</v>
      </c>
      <c r="M5" s="101" t="s">
        <v>476</v>
      </c>
      <c r="N5" s="99">
        <v>2.5000000000000001E-2</v>
      </c>
      <c r="P5" s="67"/>
      <c r="Q5" s="68"/>
    </row>
    <row r="6" spans="1:17" x14ac:dyDescent="0.3">
      <c r="C6" s="63">
        <v>2</v>
      </c>
      <c r="D6" s="100" t="s">
        <v>477</v>
      </c>
      <c r="E6" s="101" t="s">
        <v>478</v>
      </c>
      <c r="F6" s="99">
        <v>0.05</v>
      </c>
      <c r="H6" s="67"/>
      <c r="I6" s="68"/>
      <c r="K6" s="106">
        <v>2</v>
      </c>
      <c r="L6" s="100" t="s">
        <v>479</v>
      </c>
      <c r="M6" s="101" t="s">
        <v>480</v>
      </c>
      <c r="N6" s="99">
        <v>0.05</v>
      </c>
      <c r="P6" s="67"/>
      <c r="Q6" s="68"/>
    </row>
    <row r="7" spans="1:17" x14ac:dyDescent="0.3">
      <c r="C7" s="63">
        <v>3</v>
      </c>
      <c r="D7" s="100" t="s">
        <v>481</v>
      </c>
      <c r="E7" s="101" t="s">
        <v>482</v>
      </c>
      <c r="F7" s="99">
        <v>0.1</v>
      </c>
      <c r="H7" s="67"/>
      <c r="I7" s="68"/>
      <c r="K7" s="106">
        <v>3</v>
      </c>
      <c r="L7" s="100" t="s">
        <v>483</v>
      </c>
      <c r="M7" s="101" t="s">
        <v>484</v>
      </c>
      <c r="N7" s="99">
        <v>0.1</v>
      </c>
      <c r="P7" s="67"/>
      <c r="Q7" s="68"/>
    </row>
    <row r="8" spans="1:17" x14ac:dyDescent="0.3">
      <c r="C8" s="63">
        <v>4</v>
      </c>
      <c r="D8" s="100" t="s">
        <v>485</v>
      </c>
      <c r="E8" s="101" t="s">
        <v>486</v>
      </c>
      <c r="F8" s="99">
        <v>0.2</v>
      </c>
      <c r="H8" s="67"/>
      <c r="I8" s="68"/>
      <c r="K8" s="106">
        <v>4</v>
      </c>
      <c r="L8" s="100" t="s">
        <v>487</v>
      </c>
      <c r="M8" s="101" t="s">
        <v>488</v>
      </c>
      <c r="N8" s="99">
        <v>0.2</v>
      </c>
      <c r="P8" s="67"/>
      <c r="Q8" s="68"/>
    </row>
    <row r="9" spans="1:17" x14ac:dyDescent="0.3">
      <c r="C9" s="63">
        <v>5</v>
      </c>
      <c r="D9" s="100" t="s">
        <v>489</v>
      </c>
      <c r="E9" s="101" t="s">
        <v>490</v>
      </c>
      <c r="F9" s="99">
        <v>0.25</v>
      </c>
      <c r="H9" s="67"/>
      <c r="I9" s="68"/>
      <c r="K9" s="106">
        <v>5</v>
      </c>
      <c r="L9" s="100" t="s">
        <v>491</v>
      </c>
      <c r="M9" s="101" t="s">
        <v>492</v>
      </c>
      <c r="N9" s="99">
        <v>0.25</v>
      </c>
      <c r="P9" s="67"/>
      <c r="Q9" s="68"/>
    </row>
    <row r="10" spans="1:17" x14ac:dyDescent="0.3">
      <c r="C10" s="63">
        <v>6</v>
      </c>
      <c r="D10" s="100" t="s">
        <v>493</v>
      </c>
      <c r="E10" s="101" t="s">
        <v>494</v>
      </c>
      <c r="F10" s="99">
        <v>0.3</v>
      </c>
      <c r="H10" s="67"/>
      <c r="I10" s="68"/>
      <c r="K10" s="106">
        <v>6</v>
      </c>
      <c r="L10" s="100" t="s">
        <v>495</v>
      </c>
      <c r="M10" s="101" t="s">
        <v>496</v>
      </c>
      <c r="N10" s="99">
        <v>0.35</v>
      </c>
      <c r="P10" s="67"/>
      <c r="Q10" s="68"/>
    </row>
    <row r="11" spans="1:17" x14ac:dyDescent="0.3">
      <c r="C11" s="63">
        <v>7</v>
      </c>
      <c r="D11" s="100" t="s">
        <v>497</v>
      </c>
      <c r="E11" s="101" t="s">
        <v>498</v>
      </c>
      <c r="F11" s="99">
        <v>7.4999999999999997E-2</v>
      </c>
      <c r="H11" s="67"/>
      <c r="I11" s="68"/>
      <c r="K11" s="106">
        <v>7</v>
      </c>
      <c r="L11" s="100" t="s">
        <v>499</v>
      </c>
      <c r="M11" s="101" t="s">
        <v>500</v>
      </c>
      <c r="N11" s="99">
        <v>2.5000000000000001E-2</v>
      </c>
      <c r="P11" s="67"/>
      <c r="Q11" s="68"/>
    </row>
    <row r="12" spans="1:17" x14ac:dyDescent="0.3">
      <c r="C12" s="63">
        <v>8</v>
      </c>
      <c r="D12" s="100" t="s">
        <v>501</v>
      </c>
      <c r="E12" s="101" t="s">
        <v>502</v>
      </c>
      <c r="F12" s="99">
        <v>0.1</v>
      </c>
      <c r="H12" s="67"/>
      <c r="I12" s="68"/>
      <c r="K12" s="106">
        <v>8</v>
      </c>
      <c r="L12" s="100" t="s">
        <v>503</v>
      </c>
      <c r="M12" s="101" t="s">
        <v>504</v>
      </c>
      <c r="N12" s="99">
        <v>0.05</v>
      </c>
      <c r="P12" s="67"/>
      <c r="Q12" s="68"/>
    </row>
    <row r="13" spans="1:17" x14ac:dyDescent="0.3">
      <c r="C13" s="63">
        <v>9</v>
      </c>
      <c r="D13" s="100" t="s">
        <v>505</v>
      </c>
      <c r="E13" s="101" t="s">
        <v>506</v>
      </c>
      <c r="F13" s="99">
        <v>0.15</v>
      </c>
      <c r="H13" s="67"/>
      <c r="I13" s="68"/>
      <c r="K13" s="106">
        <v>9</v>
      </c>
      <c r="L13" s="100" t="s">
        <v>507</v>
      </c>
      <c r="M13" s="101" t="s">
        <v>508</v>
      </c>
      <c r="N13" s="99">
        <v>0.1</v>
      </c>
      <c r="P13" s="67"/>
      <c r="Q13" s="68"/>
    </row>
    <row r="14" spans="1:17" x14ac:dyDescent="0.3">
      <c r="C14" s="63">
        <v>10</v>
      </c>
      <c r="D14" s="100" t="s">
        <v>509</v>
      </c>
      <c r="E14" s="101" t="s">
        <v>510</v>
      </c>
      <c r="F14" s="99">
        <v>0.25</v>
      </c>
      <c r="H14" s="67"/>
      <c r="I14" s="68"/>
      <c r="K14" s="106">
        <v>10</v>
      </c>
      <c r="L14" s="100" t="s">
        <v>511</v>
      </c>
      <c r="M14" s="101" t="s">
        <v>512</v>
      </c>
      <c r="N14" s="99">
        <v>0.15</v>
      </c>
      <c r="P14" s="67"/>
      <c r="Q14" s="68"/>
    </row>
    <row r="15" spans="1:17" x14ac:dyDescent="0.3">
      <c r="C15" s="63">
        <v>11</v>
      </c>
      <c r="D15" s="100" t="s">
        <v>513</v>
      </c>
      <c r="E15" s="101" t="s">
        <v>514</v>
      </c>
      <c r="F15" s="99">
        <v>0.3</v>
      </c>
      <c r="H15" s="67"/>
      <c r="I15" s="68"/>
      <c r="K15" s="106">
        <v>11</v>
      </c>
      <c r="L15" s="100" t="s">
        <v>515</v>
      </c>
      <c r="M15" s="101" t="s">
        <v>516</v>
      </c>
      <c r="N15" s="99">
        <v>0.2</v>
      </c>
      <c r="P15" s="67"/>
      <c r="Q15" s="68"/>
    </row>
    <row r="16" spans="1:17" x14ac:dyDescent="0.3">
      <c r="C16" s="63">
        <v>12</v>
      </c>
      <c r="D16" s="100" t="s">
        <v>517</v>
      </c>
      <c r="E16" s="101" t="s">
        <v>518</v>
      </c>
      <c r="F16" s="99">
        <v>0.3</v>
      </c>
      <c r="H16" s="67"/>
      <c r="I16" s="68"/>
      <c r="K16" s="106">
        <v>12</v>
      </c>
      <c r="L16" s="100" t="s">
        <v>519</v>
      </c>
      <c r="M16" s="101" t="s">
        <v>520</v>
      </c>
      <c r="N16" s="99">
        <v>0.3</v>
      </c>
      <c r="P16" s="67"/>
      <c r="Q16" s="68"/>
    </row>
    <row r="17" spans="3:17" x14ac:dyDescent="0.3">
      <c r="C17" s="63">
        <v>13</v>
      </c>
      <c r="D17" s="100" t="s">
        <v>521</v>
      </c>
      <c r="E17" s="101" t="s">
        <v>522</v>
      </c>
      <c r="F17" s="99">
        <v>0.4</v>
      </c>
      <c r="H17" s="67"/>
      <c r="I17" s="68"/>
      <c r="K17" s="106">
        <v>13</v>
      </c>
      <c r="L17" s="100" t="s">
        <v>523</v>
      </c>
      <c r="M17" s="101" t="s">
        <v>524</v>
      </c>
      <c r="N17" s="99">
        <v>0.4</v>
      </c>
      <c r="P17" s="67"/>
      <c r="Q17" s="68"/>
    </row>
    <row r="18" spans="3:17" x14ac:dyDescent="0.3">
      <c r="C18" s="63">
        <v>14</v>
      </c>
      <c r="D18" s="100" t="s">
        <v>525</v>
      </c>
      <c r="E18" s="101" t="s">
        <v>526</v>
      </c>
      <c r="F18" s="99">
        <v>0.5</v>
      </c>
      <c r="H18" s="67"/>
      <c r="I18" s="68"/>
      <c r="K18" s="106">
        <v>14</v>
      </c>
      <c r="L18" s="100" t="s">
        <v>527</v>
      </c>
      <c r="M18" s="101" t="s">
        <v>528</v>
      </c>
      <c r="N18" s="99">
        <v>0.6</v>
      </c>
      <c r="P18" s="67"/>
      <c r="Q18" s="68"/>
    </row>
    <row r="19" spans="3:17" x14ac:dyDescent="0.3">
      <c r="C19" s="63">
        <v>15</v>
      </c>
      <c r="D19" s="100" t="s">
        <v>529</v>
      </c>
      <c r="E19" s="101" t="s">
        <v>530</v>
      </c>
      <c r="F19" s="99">
        <v>0.6</v>
      </c>
      <c r="H19" s="67"/>
      <c r="I19" s="68"/>
      <c r="K19" s="106">
        <v>15</v>
      </c>
      <c r="L19" s="100" t="s">
        <v>531</v>
      </c>
      <c r="M19" s="101" t="s">
        <v>532</v>
      </c>
      <c r="N19" s="99">
        <v>0.3</v>
      </c>
      <c r="P19" s="67"/>
      <c r="Q19" s="68"/>
    </row>
    <row r="20" spans="3:17" x14ac:dyDescent="0.3">
      <c r="C20" s="63">
        <v>16</v>
      </c>
      <c r="D20" s="100" t="s">
        <v>533</v>
      </c>
      <c r="E20" s="101" t="s">
        <v>534</v>
      </c>
      <c r="F20" s="99">
        <v>0.55000000000000004</v>
      </c>
      <c r="H20" s="67"/>
      <c r="I20" s="68"/>
      <c r="K20" s="106">
        <v>16</v>
      </c>
      <c r="L20" s="100" t="s">
        <v>535</v>
      </c>
      <c r="M20" s="101" t="s">
        <v>536</v>
      </c>
      <c r="N20" s="99">
        <v>0.5</v>
      </c>
      <c r="P20" s="67"/>
      <c r="Q20" s="68"/>
    </row>
    <row r="21" spans="3:17" x14ac:dyDescent="0.3">
      <c r="C21" s="63">
        <v>17</v>
      </c>
      <c r="D21" s="100" t="s">
        <v>537</v>
      </c>
      <c r="E21" s="101" t="s">
        <v>538</v>
      </c>
      <c r="F21" s="99">
        <v>0.65</v>
      </c>
      <c r="H21" s="67"/>
      <c r="I21" s="68"/>
      <c r="K21" s="106">
        <v>17</v>
      </c>
      <c r="L21" s="100" t="s">
        <v>539</v>
      </c>
      <c r="M21" s="101" t="s">
        <v>540</v>
      </c>
      <c r="N21" s="99">
        <v>0.6</v>
      </c>
      <c r="P21" s="67"/>
      <c r="Q21" s="68"/>
    </row>
    <row r="22" spans="3:17" x14ac:dyDescent="0.3">
      <c r="C22" s="63">
        <v>18</v>
      </c>
      <c r="D22" s="100" t="s">
        <v>541</v>
      </c>
      <c r="E22" s="101" t="s">
        <v>542</v>
      </c>
      <c r="F22" s="99">
        <v>0.85</v>
      </c>
      <c r="H22" s="67"/>
      <c r="I22" s="68"/>
      <c r="K22" s="106">
        <v>18</v>
      </c>
      <c r="L22" s="100" t="s">
        <v>543</v>
      </c>
      <c r="M22" s="101" t="s">
        <v>544</v>
      </c>
      <c r="N22" s="99">
        <v>0.05</v>
      </c>
      <c r="P22" s="67"/>
      <c r="Q22" s="68"/>
    </row>
    <row r="23" spans="3:17" ht="23" x14ac:dyDescent="0.3">
      <c r="C23" s="63">
        <v>19</v>
      </c>
      <c r="D23" s="100" t="s">
        <v>545</v>
      </c>
      <c r="E23" s="101" t="s">
        <v>546</v>
      </c>
      <c r="F23" s="99">
        <v>0.95</v>
      </c>
      <c r="H23" s="67"/>
      <c r="I23" s="68"/>
      <c r="K23" s="106">
        <v>19</v>
      </c>
      <c r="L23" s="100" t="s">
        <v>547</v>
      </c>
      <c r="M23" s="101" t="s">
        <v>548</v>
      </c>
      <c r="N23" s="99">
        <v>0.1</v>
      </c>
      <c r="P23" s="67"/>
      <c r="Q23" s="68"/>
    </row>
    <row r="24" spans="3:17" x14ac:dyDescent="0.3">
      <c r="C24" s="63">
        <v>20</v>
      </c>
      <c r="D24" s="100" t="s">
        <v>549</v>
      </c>
      <c r="E24" s="101" t="s">
        <v>550</v>
      </c>
      <c r="F24" s="99">
        <v>0.8</v>
      </c>
      <c r="H24" s="67"/>
      <c r="I24" s="68"/>
      <c r="K24" s="106">
        <v>20</v>
      </c>
      <c r="L24" s="100" t="s">
        <v>551</v>
      </c>
      <c r="M24" s="101" t="s">
        <v>552</v>
      </c>
      <c r="N24" s="99">
        <v>0.15</v>
      </c>
      <c r="P24" s="67"/>
      <c r="Q24" s="68"/>
    </row>
    <row r="25" spans="3:17" x14ac:dyDescent="0.3">
      <c r="C25" s="63">
        <v>21</v>
      </c>
      <c r="D25" s="100" t="s">
        <v>553</v>
      </c>
      <c r="E25" s="101" t="s">
        <v>554</v>
      </c>
      <c r="F25" s="99">
        <v>1.3</v>
      </c>
      <c r="H25" s="67"/>
      <c r="I25" s="68"/>
      <c r="K25" s="106">
        <v>21</v>
      </c>
      <c r="L25" s="100" t="s">
        <v>262</v>
      </c>
      <c r="M25" s="101" t="s">
        <v>555</v>
      </c>
      <c r="N25" s="99">
        <v>0.05</v>
      </c>
      <c r="P25" s="67"/>
      <c r="Q25" s="68"/>
    </row>
    <row r="26" spans="3:17" ht="23" x14ac:dyDescent="0.3">
      <c r="C26" s="63">
        <v>22</v>
      </c>
      <c r="D26" s="100" t="s">
        <v>556</v>
      </c>
      <c r="E26" s="101" t="s">
        <v>557</v>
      </c>
      <c r="F26" s="99">
        <v>0.9</v>
      </c>
      <c r="H26" s="67"/>
      <c r="I26" s="68"/>
      <c r="K26" s="106">
        <v>22</v>
      </c>
      <c r="L26" s="100" t="s">
        <v>558</v>
      </c>
      <c r="M26" s="101" t="s">
        <v>559</v>
      </c>
      <c r="N26" s="99">
        <v>0.1</v>
      </c>
      <c r="P26" s="67"/>
      <c r="Q26" s="68"/>
    </row>
    <row r="27" spans="3:17" ht="23" x14ac:dyDescent="0.3">
      <c r="C27" s="63">
        <v>23</v>
      </c>
      <c r="D27" s="100" t="s">
        <v>560</v>
      </c>
      <c r="E27" s="101" t="s">
        <v>561</v>
      </c>
      <c r="F27" s="99">
        <v>1.4</v>
      </c>
      <c r="H27" s="67"/>
      <c r="I27" s="68"/>
      <c r="K27" s="106">
        <v>23</v>
      </c>
      <c r="L27" s="100" t="s">
        <v>562</v>
      </c>
      <c r="M27" s="101" t="s">
        <v>563</v>
      </c>
      <c r="N27" s="99">
        <v>0.15</v>
      </c>
      <c r="P27" s="67"/>
      <c r="Q27" s="68"/>
    </row>
    <row r="28" spans="3:17" x14ac:dyDescent="0.3">
      <c r="C28" s="63">
        <v>24</v>
      </c>
      <c r="D28" s="100" t="s">
        <v>564</v>
      </c>
      <c r="E28" s="101" t="s">
        <v>565</v>
      </c>
      <c r="F28" s="99">
        <v>1</v>
      </c>
      <c r="H28" s="67"/>
      <c r="I28" s="68"/>
      <c r="K28" s="106">
        <v>24</v>
      </c>
      <c r="L28" s="100" t="s">
        <v>566</v>
      </c>
      <c r="M28" s="101" t="s">
        <v>567</v>
      </c>
      <c r="N28" s="99">
        <v>0.125</v>
      </c>
      <c r="P28" s="67"/>
      <c r="Q28" s="68"/>
    </row>
    <row r="29" spans="3:17" x14ac:dyDescent="0.3">
      <c r="C29" s="63">
        <v>25</v>
      </c>
      <c r="D29" s="100" t="s">
        <v>568</v>
      </c>
      <c r="E29" s="101" t="s">
        <v>569</v>
      </c>
      <c r="F29" s="99">
        <v>1.3</v>
      </c>
      <c r="H29" s="67"/>
      <c r="I29" s="68"/>
      <c r="K29" s="106">
        <v>25</v>
      </c>
      <c r="L29" s="100" t="s">
        <v>570</v>
      </c>
      <c r="M29" s="101" t="s">
        <v>571</v>
      </c>
      <c r="N29" s="99">
        <v>0.35</v>
      </c>
      <c r="P29" s="67"/>
      <c r="Q29" s="68"/>
    </row>
    <row r="30" spans="3:17" x14ac:dyDescent="0.3">
      <c r="C30" s="63">
        <v>26</v>
      </c>
      <c r="D30" s="100" t="s">
        <v>572</v>
      </c>
      <c r="E30" s="101" t="s">
        <v>573</v>
      </c>
      <c r="F30" s="99">
        <v>1.5</v>
      </c>
      <c r="H30" s="67"/>
      <c r="I30" s="68"/>
      <c r="K30" s="106">
        <v>26</v>
      </c>
      <c r="L30" s="100" t="s">
        <v>574</v>
      </c>
      <c r="M30" s="101" t="s">
        <v>575</v>
      </c>
      <c r="N30" s="99">
        <v>0.4</v>
      </c>
      <c r="P30" s="67"/>
      <c r="Q30" s="68"/>
    </row>
    <row r="31" spans="3:17" x14ac:dyDescent="0.3">
      <c r="C31" s="63">
        <v>27</v>
      </c>
      <c r="D31" s="100" t="s">
        <v>576</v>
      </c>
      <c r="E31" s="101" t="s">
        <v>577</v>
      </c>
      <c r="F31" s="99">
        <v>0.4</v>
      </c>
      <c r="H31" s="67"/>
      <c r="I31" s="68"/>
      <c r="K31" s="106">
        <v>27</v>
      </c>
      <c r="L31" s="100" t="s">
        <v>578</v>
      </c>
      <c r="M31" s="101" t="s">
        <v>579</v>
      </c>
      <c r="N31" s="99">
        <v>0.45</v>
      </c>
      <c r="P31" s="67"/>
      <c r="Q31" s="68"/>
    </row>
    <row r="32" spans="3:17" x14ac:dyDescent="0.3">
      <c r="C32" s="63">
        <v>28</v>
      </c>
      <c r="D32" s="100" t="s">
        <v>580</v>
      </c>
      <c r="E32" s="101" t="s">
        <v>581</v>
      </c>
      <c r="F32" s="99">
        <v>0.6</v>
      </c>
      <c r="H32" s="67"/>
      <c r="I32" s="68"/>
      <c r="K32" s="106">
        <v>28</v>
      </c>
      <c r="L32" s="100" t="s">
        <v>582</v>
      </c>
      <c r="M32" s="101" t="s">
        <v>583</v>
      </c>
      <c r="N32" s="99">
        <v>0.5</v>
      </c>
      <c r="P32" s="67"/>
      <c r="Q32" s="68"/>
    </row>
    <row r="33" spans="3:17" ht="23" x14ac:dyDescent="0.3">
      <c r="C33" s="63">
        <v>29</v>
      </c>
      <c r="D33" s="100" t="s">
        <v>584</v>
      </c>
      <c r="E33" s="101" t="s">
        <v>585</v>
      </c>
      <c r="F33" s="99">
        <v>0.8</v>
      </c>
      <c r="H33" s="67"/>
      <c r="I33" s="68"/>
      <c r="K33" s="106">
        <v>29</v>
      </c>
      <c r="L33" s="100" t="s">
        <v>586</v>
      </c>
      <c r="M33" s="101" t="s">
        <v>587</v>
      </c>
      <c r="N33" s="99">
        <v>0.45</v>
      </c>
      <c r="P33" s="67"/>
      <c r="Q33" s="68"/>
    </row>
    <row r="34" spans="3:17" ht="23" x14ac:dyDescent="0.3">
      <c r="C34" s="63">
        <v>30</v>
      </c>
      <c r="D34" s="100" t="s">
        <v>588</v>
      </c>
      <c r="E34" s="101" t="s">
        <v>589</v>
      </c>
      <c r="F34" s="99">
        <v>0.1</v>
      </c>
      <c r="H34" s="67"/>
      <c r="I34" s="68"/>
      <c r="K34" s="106">
        <v>30</v>
      </c>
      <c r="L34" s="100" t="s">
        <v>590</v>
      </c>
      <c r="M34" s="101" t="s">
        <v>591</v>
      </c>
      <c r="N34" s="99">
        <v>0.5</v>
      </c>
      <c r="P34" s="67"/>
      <c r="Q34" s="68"/>
    </row>
    <row r="35" spans="3:17" ht="23" x14ac:dyDescent="0.3">
      <c r="C35" s="63">
        <v>31</v>
      </c>
      <c r="D35" s="100" t="s">
        <v>592</v>
      </c>
      <c r="E35" s="101" t="s">
        <v>593</v>
      </c>
      <c r="F35" s="99">
        <v>0.15</v>
      </c>
      <c r="H35" s="67"/>
      <c r="I35" s="68"/>
      <c r="K35" s="106">
        <v>31</v>
      </c>
      <c r="L35" s="100" t="s">
        <v>594</v>
      </c>
      <c r="M35" s="101" t="s">
        <v>595</v>
      </c>
      <c r="N35" s="99">
        <v>0.6</v>
      </c>
      <c r="P35" s="67"/>
      <c r="Q35" s="68"/>
    </row>
    <row r="36" spans="3:17" ht="23" x14ac:dyDescent="0.3">
      <c r="C36" s="63">
        <v>32</v>
      </c>
      <c r="D36" s="100" t="s">
        <v>596</v>
      </c>
      <c r="E36" s="101" t="s">
        <v>597</v>
      </c>
      <c r="F36" s="99">
        <v>0.17499999999999999</v>
      </c>
      <c r="H36" s="67"/>
      <c r="I36" s="68"/>
      <c r="K36" s="106">
        <v>32</v>
      </c>
      <c r="L36" s="100" t="s">
        <v>598</v>
      </c>
      <c r="M36" s="101" t="s">
        <v>599</v>
      </c>
      <c r="N36" s="99">
        <v>0.65</v>
      </c>
      <c r="P36" s="67"/>
      <c r="Q36" s="68"/>
    </row>
    <row r="37" spans="3:17" ht="23" x14ac:dyDescent="0.3">
      <c r="C37" s="63">
        <v>33</v>
      </c>
      <c r="D37" s="100" t="s">
        <v>600</v>
      </c>
      <c r="E37" s="101" t="s">
        <v>601</v>
      </c>
      <c r="F37" s="99">
        <v>0.1</v>
      </c>
      <c r="H37" s="67"/>
      <c r="I37" s="68"/>
      <c r="K37" s="106">
        <v>33</v>
      </c>
      <c r="L37" s="100" t="s">
        <v>602</v>
      </c>
      <c r="M37" s="101" t="s">
        <v>603</v>
      </c>
      <c r="N37" s="99">
        <v>0.7</v>
      </c>
      <c r="O37" s="74"/>
      <c r="P37" s="67"/>
      <c r="Q37" s="68"/>
    </row>
    <row r="38" spans="3:17" ht="23" x14ac:dyDescent="0.3">
      <c r="C38" s="63">
        <v>34</v>
      </c>
      <c r="D38" s="100" t="s">
        <v>604</v>
      </c>
      <c r="E38" s="101" t="s">
        <v>605</v>
      </c>
      <c r="F38" s="99">
        <v>0.15</v>
      </c>
      <c r="H38" s="67"/>
      <c r="I38" s="68"/>
      <c r="K38" s="106">
        <v>34</v>
      </c>
      <c r="L38" s="100" t="s">
        <v>606</v>
      </c>
      <c r="M38" s="101" t="s">
        <v>607</v>
      </c>
      <c r="N38" s="99">
        <v>0.55000000000000004</v>
      </c>
      <c r="O38" s="74"/>
      <c r="P38" s="67"/>
      <c r="Q38" s="68"/>
    </row>
    <row r="39" spans="3:17" ht="23" x14ac:dyDescent="0.3">
      <c r="C39" s="63">
        <v>35</v>
      </c>
      <c r="D39" s="100" t="s">
        <v>608</v>
      </c>
      <c r="E39" s="101" t="s">
        <v>609</v>
      </c>
      <c r="F39" s="99">
        <v>0.17499999999999999</v>
      </c>
      <c r="H39" s="67"/>
      <c r="I39" s="68"/>
      <c r="K39" s="106">
        <v>35</v>
      </c>
      <c r="L39" s="100" t="s">
        <v>610</v>
      </c>
      <c r="M39" s="101" t="s">
        <v>611</v>
      </c>
      <c r="N39" s="99">
        <v>0.65</v>
      </c>
      <c r="O39" s="74"/>
      <c r="P39" s="67"/>
      <c r="Q39" s="68"/>
    </row>
    <row r="40" spans="3:17" x14ac:dyDescent="0.3">
      <c r="C40" s="63">
        <v>36</v>
      </c>
      <c r="D40" s="100" t="s">
        <v>612</v>
      </c>
      <c r="E40" s="101" t="s">
        <v>613</v>
      </c>
      <c r="F40" s="99">
        <v>0.125</v>
      </c>
      <c r="H40" s="67"/>
      <c r="I40" s="68"/>
      <c r="K40" s="106">
        <v>36</v>
      </c>
      <c r="L40" s="100" t="s">
        <v>614</v>
      </c>
      <c r="M40" s="103" t="s">
        <v>615</v>
      </c>
      <c r="N40" s="99">
        <v>0.75</v>
      </c>
      <c r="O40" s="74"/>
      <c r="P40" s="67"/>
      <c r="Q40" s="68"/>
    </row>
    <row r="41" spans="3:17" ht="23" x14ac:dyDescent="0.3">
      <c r="C41" s="63">
        <v>37</v>
      </c>
      <c r="D41" s="100" t="s">
        <v>616</v>
      </c>
      <c r="E41" s="101" t="s">
        <v>617</v>
      </c>
      <c r="F41" s="99">
        <v>0.4</v>
      </c>
      <c r="H41" s="67"/>
      <c r="I41" s="68"/>
      <c r="K41" s="106">
        <v>37</v>
      </c>
      <c r="L41" s="100" t="s">
        <v>618</v>
      </c>
      <c r="M41" s="101" t="s">
        <v>619</v>
      </c>
      <c r="N41" s="99">
        <v>0.25</v>
      </c>
      <c r="O41" s="74"/>
      <c r="P41" s="67"/>
      <c r="Q41" s="68"/>
    </row>
    <row r="42" spans="3:17" x14ac:dyDescent="0.3">
      <c r="C42" s="63">
        <v>38</v>
      </c>
      <c r="D42" s="100" t="s">
        <v>620</v>
      </c>
      <c r="E42" s="101" t="s">
        <v>621</v>
      </c>
      <c r="F42" s="99">
        <v>0.45</v>
      </c>
      <c r="H42" s="67"/>
      <c r="I42" s="68"/>
      <c r="K42" s="106"/>
      <c r="L42" s="100"/>
      <c r="M42" s="101"/>
      <c r="N42" s="99"/>
      <c r="O42" s="74"/>
      <c r="P42" s="67"/>
      <c r="Q42" s="68"/>
    </row>
    <row r="43" spans="3:17" x14ac:dyDescent="0.3">
      <c r="C43" s="63">
        <v>39</v>
      </c>
      <c r="D43" s="100" t="s">
        <v>622</v>
      </c>
      <c r="E43" s="101" t="s">
        <v>623</v>
      </c>
      <c r="F43" s="99">
        <v>0.35</v>
      </c>
      <c r="H43" s="67"/>
      <c r="I43" s="68"/>
      <c r="K43" s="106"/>
      <c r="L43" s="100"/>
      <c r="M43" s="101"/>
      <c r="N43" s="99"/>
      <c r="O43" s="74"/>
      <c r="P43" s="67"/>
      <c r="Q43" s="68"/>
    </row>
    <row r="44" spans="3:17" x14ac:dyDescent="0.3">
      <c r="C44" s="63">
        <v>40</v>
      </c>
      <c r="D44" s="100" t="s">
        <v>624</v>
      </c>
      <c r="E44" s="101" t="s">
        <v>625</v>
      </c>
      <c r="F44" s="99">
        <v>0.45</v>
      </c>
      <c r="H44" s="67"/>
      <c r="I44" s="68"/>
      <c r="K44" s="106"/>
      <c r="L44" s="100"/>
      <c r="M44" s="101"/>
      <c r="N44" s="99"/>
      <c r="O44" s="74"/>
      <c r="P44" s="67"/>
      <c r="Q44" s="68"/>
    </row>
    <row r="45" spans="3:17" x14ac:dyDescent="0.3">
      <c r="C45" s="63">
        <v>41</v>
      </c>
      <c r="D45" s="100" t="s">
        <v>626</v>
      </c>
      <c r="E45" s="101" t="s">
        <v>627</v>
      </c>
      <c r="F45" s="99">
        <v>0.55000000000000004</v>
      </c>
      <c r="H45" s="67"/>
      <c r="I45" s="68"/>
      <c r="K45" s="106"/>
      <c r="L45" s="100"/>
      <c r="M45" s="101"/>
      <c r="N45" s="99"/>
      <c r="O45" s="74"/>
      <c r="P45" s="67"/>
      <c r="Q45" s="68"/>
    </row>
    <row r="46" spans="3:17" x14ac:dyDescent="0.3">
      <c r="C46" s="63">
        <v>42</v>
      </c>
      <c r="D46" s="100" t="s">
        <v>628</v>
      </c>
      <c r="E46" s="101" t="s">
        <v>629</v>
      </c>
      <c r="F46" s="99">
        <v>0.5</v>
      </c>
      <c r="H46" s="67"/>
      <c r="I46" s="68"/>
      <c r="K46" s="106"/>
      <c r="L46" s="100"/>
      <c r="M46" s="101"/>
      <c r="N46" s="99"/>
      <c r="O46" s="74"/>
      <c r="P46" s="67"/>
      <c r="Q46" s="68"/>
    </row>
    <row r="47" spans="3:17" x14ac:dyDescent="0.3">
      <c r="C47" s="63">
        <v>43</v>
      </c>
      <c r="D47" s="100" t="s">
        <v>630</v>
      </c>
      <c r="E47" s="101" t="s">
        <v>631</v>
      </c>
      <c r="F47" s="99">
        <v>0.6</v>
      </c>
      <c r="H47" s="67"/>
      <c r="I47" s="68"/>
      <c r="K47" s="106"/>
      <c r="L47" s="100"/>
      <c r="M47" s="101"/>
      <c r="N47" s="99"/>
      <c r="O47" s="74"/>
      <c r="P47" s="67"/>
      <c r="Q47" s="68"/>
    </row>
    <row r="48" spans="3:17" x14ac:dyDescent="0.3">
      <c r="C48" s="63">
        <v>44</v>
      </c>
      <c r="D48" s="100" t="s">
        <v>632</v>
      </c>
      <c r="E48" s="101" t="s">
        <v>633</v>
      </c>
      <c r="F48" s="99">
        <v>0.55000000000000004</v>
      </c>
      <c r="H48" s="67"/>
      <c r="I48" s="68"/>
      <c r="K48" s="106"/>
      <c r="L48" s="100"/>
      <c r="M48" s="101"/>
      <c r="N48" s="99"/>
      <c r="O48" s="74"/>
      <c r="P48" s="67"/>
      <c r="Q48" s="68"/>
    </row>
    <row r="49" spans="1:17" x14ac:dyDescent="0.3">
      <c r="C49" s="63">
        <v>45</v>
      </c>
      <c r="D49" s="100" t="s">
        <v>634</v>
      </c>
      <c r="E49" s="101" t="s">
        <v>635</v>
      </c>
      <c r="F49" s="99">
        <v>0.67500000000000004</v>
      </c>
      <c r="H49" s="67"/>
      <c r="I49" s="68"/>
      <c r="K49" s="106"/>
      <c r="L49" s="100"/>
      <c r="M49" s="101"/>
      <c r="N49" s="99"/>
      <c r="O49" s="74"/>
      <c r="P49" s="67"/>
      <c r="Q49" s="68"/>
    </row>
    <row r="50" spans="1:17" x14ac:dyDescent="0.3">
      <c r="C50" s="63">
        <v>46</v>
      </c>
      <c r="D50" s="100" t="s">
        <v>636</v>
      </c>
      <c r="E50" s="101" t="s">
        <v>637</v>
      </c>
      <c r="F50" s="99">
        <v>0.77500000000000002</v>
      </c>
      <c r="H50" s="67"/>
      <c r="I50" s="68"/>
      <c r="K50" s="106"/>
      <c r="L50" s="100"/>
      <c r="M50" s="101"/>
      <c r="N50" s="99"/>
      <c r="O50" s="74"/>
      <c r="P50" s="67"/>
      <c r="Q50" s="68"/>
    </row>
    <row r="51" spans="1:17" x14ac:dyDescent="0.3">
      <c r="C51" s="63">
        <v>47</v>
      </c>
      <c r="D51" s="100" t="s">
        <v>638</v>
      </c>
      <c r="E51" s="101" t="s">
        <v>639</v>
      </c>
      <c r="F51" s="99">
        <v>0.97499999999999998</v>
      </c>
      <c r="H51" s="67"/>
      <c r="I51" s="68"/>
      <c r="K51" s="106"/>
      <c r="L51" s="100"/>
      <c r="M51" s="101"/>
      <c r="N51" s="99"/>
      <c r="O51" s="74"/>
      <c r="P51" s="67"/>
      <c r="Q51" s="68"/>
    </row>
    <row r="52" spans="1:17" ht="24.65" customHeight="1" x14ac:dyDescent="0.3">
      <c r="C52" s="63">
        <v>48</v>
      </c>
      <c r="D52" s="100" t="s">
        <v>640</v>
      </c>
      <c r="E52" s="101" t="s">
        <v>641</v>
      </c>
      <c r="F52" s="99">
        <v>1.075</v>
      </c>
      <c r="H52" s="67"/>
      <c r="I52" s="68"/>
      <c r="K52" s="106"/>
      <c r="L52" s="100"/>
      <c r="M52" s="101"/>
      <c r="N52" s="99"/>
      <c r="O52" s="74"/>
      <c r="P52" s="67"/>
      <c r="Q52" s="68"/>
    </row>
    <row r="53" spans="1:17" x14ac:dyDescent="0.3">
      <c r="C53" s="63">
        <v>49</v>
      </c>
      <c r="D53" s="100" t="s">
        <v>642</v>
      </c>
      <c r="E53" s="101" t="s">
        <v>643</v>
      </c>
      <c r="F53" s="99">
        <v>0.7</v>
      </c>
      <c r="H53" s="67"/>
      <c r="I53" s="68"/>
      <c r="K53" s="106"/>
      <c r="L53" s="100"/>
      <c r="M53" s="101"/>
      <c r="N53" s="99"/>
      <c r="O53" s="74"/>
      <c r="P53" s="67"/>
      <c r="Q53" s="68"/>
    </row>
    <row r="54" spans="1:17" x14ac:dyDescent="0.3">
      <c r="C54" s="63">
        <v>50</v>
      </c>
      <c r="D54" s="100" t="s">
        <v>644</v>
      </c>
      <c r="E54" s="101" t="s">
        <v>645</v>
      </c>
      <c r="F54" s="99">
        <v>0.77500000000000002</v>
      </c>
      <c r="H54" s="67"/>
      <c r="I54" s="68"/>
      <c r="K54" s="106"/>
      <c r="L54" s="100"/>
      <c r="M54" s="101"/>
      <c r="N54" s="99"/>
      <c r="O54" s="74"/>
      <c r="P54" s="67"/>
      <c r="Q54" s="68"/>
    </row>
    <row r="55" spans="1:17" x14ac:dyDescent="0.3">
      <c r="C55" s="63">
        <v>51</v>
      </c>
      <c r="D55" s="100" t="s">
        <v>646</v>
      </c>
      <c r="E55" s="101" t="s">
        <v>647</v>
      </c>
      <c r="F55" s="99">
        <v>0.92500000000000004</v>
      </c>
      <c r="H55" s="67"/>
      <c r="I55" s="68"/>
      <c r="K55" s="106"/>
      <c r="L55" s="100"/>
      <c r="M55" s="101"/>
      <c r="N55" s="99"/>
      <c r="O55" s="74"/>
      <c r="P55" s="67"/>
      <c r="Q55" s="68"/>
    </row>
    <row r="56" spans="1:17" x14ac:dyDescent="0.3">
      <c r="C56" s="63">
        <v>52</v>
      </c>
      <c r="D56" s="100" t="s">
        <v>648</v>
      </c>
      <c r="E56" s="101" t="s">
        <v>649</v>
      </c>
      <c r="F56" s="99">
        <v>1.0249999999999999</v>
      </c>
      <c r="H56" s="67"/>
      <c r="I56" s="68"/>
      <c r="K56" s="106"/>
      <c r="L56" s="100"/>
      <c r="M56" s="101"/>
      <c r="N56" s="99"/>
      <c r="O56" s="74"/>
      <c r="P56" s="67"/>
      <c r="Q56" s="68"/>
    </row>
    <row r="57" spans="1:17" x14ac:dyDescent="0.3">
      <c r="C57" s="63">
        <v>53</v>
      </c>
      <c r="D57" s="100" t="s">
        <v>650</v>
      </c>
      <c r="E57" s="101" t="s">
        <v>651</v>
      </c>
      <c r="F57" s="99">
        <v>1.425</v>
      </c>
      <c r="H57" s="67"/>
      <c r="I57" s="68"/>
      <c r="K57" s="106"/>
      <c r="L57" s="100"/>
      <c r="M57" s="101"/>
      <c r="N57" s="99"/>
      <c r="O57" s="74"/>
      <c r="P57" s="67"/>
      <c r="Q57" s="68"/>
    </row>
    <row r="58" spans="1:17" ht="23.15" customHeight="1" x14ac:dyDescent="0.3">
      <c r="C58" s="63">
        <v>54</v>
      </c>
      <c r="D58" s="100" t="s">
        <v>652</v>
      </c>
      <c r="E58" s="101" t="s">
        <v>653</v>
      </c>
      <c r="F58" s="99">
        <v>1.5249999999999999</v>
      </c>
      <c r="H58" s="67"/>
      <c r="I58" s="68"/>
      <c r="K58" s="106"/>
      <c r="L58" s="100"/>
      <c r="M58" s="101"/>
      <c r="N58" s="99"/>
      <c r="O58" s="74"/>
      <c r="P58" s="67"/>
      <c r="Q58" s="68"/>
    </row>
    <row r="59" spans="1:17" x14ac:dyDescent="0.3">
      <c r="C59" s="63">
        <v>55</v>
      </c>
      <c r="D59" s="100" t="s">
        <v>654</v>
      </c>
      <c r="E59" s="101" t="s">
        <v>655</v>
      </c>
      <c r="F59" s="99">
        <v>0.97499999999999998</v>
      </c>
      <c r="H59" s="67"/>
      <c r="I59" s="68"/>
      <c r="K59" s="106"/>
      <c r="L59" s="100"/>
      <c r="M59" s="101"/>
      <c r="N59" s="99"/>
      <c r="O59" s="74"/>
      <c r="P59" s="67"/>
      <c r="Q59" s="68"/>
    </row>
    <row r="60" spans="1:17" x14ac:dyDescent="0.3">
      <c r="C60" s="63">
        <v>56</v>
      </c>
      <c r="D60" s="100" t="s">
        <v>656</v>
      </c>
      <c r="E60" s="101" t="s">
        <v>657</v>
      </c>
      <c r="F60" s="99">
        <v>1.4750000000000001</v>
      </c>
      <c r="H60" s="67"/>
      <c r="I60" s="68"/>
      <c r="K60" s="106"/>
      <c r="L60" s="100"/>
      <c r="M60" s="101"/>
      <c r="N60" s="99"/>
      <c r="O60" s="74"/>
      <c r="P60" s="67"/>
      <c r="Q60" s="68"/>
    </row>
    <row r="61" spans="1:17" x14ac:dyDescent="0.3">
      <c r="A61" s="74"/>
      <c r="B61" s="74"/>
      <c r="C61" s="63">
        <v>57</v>
      </c>
      <c r="D61" s="100" t="s">
        <v>658</v>
      </c>
      <c r="E61" s="101" t="s">
        <v>657</v>
      </c>
      <c r="F61" s="99">
        <v>1.575</v>
      </c>
      <c r="G61" s="74"/>
      <c r="H61" s="68"/>
      <c r="I61" s="68"/>
      <c r="K61" s="106"/>
      <c r="L61" s="100"/>
      <c r="M61" s="101"/>
      <c r="N61" s="99"/>
      <c r="O61" s="74"/>
      <c r="P61" s="67"/>
      <c r="Q61" s="68"/>
    </row>
    <row r="62" spans="1:17" x14ac:dyDescent="0.3">
      <c r="A62" s="74"/>
      <c r="B62" s="74"/>
      <c r="C62" s="63">
        <v>58</v>
      </c>
      <c r="D62" s="100" t="s">
        <v>659</v>
      </c>
      <c r="E62" s="101" t="s">
        <v>660</v>
      </c>
      <c r="F62" s="99">
        <v>0.6</v>
      </c>
      <c r="G62" s="74"/>
      <c r="H62" s="68"/>
      <c r="I62" s="68"/>
      <c r="K62" s="106"/>
      <c r="L62" s="100"/>
      <c r="M62" s="101"/>
      <c r="N62" s="99"/>
      <c r="O62" s="74"/>
      <c r="P62" s="68"/>
      <c r="Q62" s="68"/>
    </row>
    <row r="63" spans="1:17" ht="29.15" customHeight="1" x14ac:dyDescent="0.3">
      <c r="A63" s="74"/>
      <c r="B63" s="74"/>
      <c r="C63" s="63">
        <v>59</v>
      </c>
      <c r="D63" s="100" t="s">
        <v>661</v>
      </c>
      <c r="E63" s="101" t="s">
        <v>662</v>
      </c>
      <c r="F63" s="99">
        <v>0.7</v>
      </c>
      <c r="G63" s="74"/>
      <c r="H63" s="68"/>
      <c r="I63" s="68"/>
      <c r="K63" s="106"/>
      <c r="L63" s="100"/>
      <c r="M63" s="101"/>
      <c r="N63" s="99"/>
      <c r="O63" s="74"/>
      <c r="P63" s="68"/>
      <c r="Q63" s="68"/>
    </row>
    <row r="64" spans="1:17" x14ac:dyDescent="0.3">
      <c r="A64" s="74"/>
      <c r="B64" s="74"/>
      <c r="C64" s="63">
        <v>60</v>
      </c>
      <c r="D64" s="100" t="s">
        <v>663</v>
      </c>
      <c r="E64" s="101" t="s">
        <v>664</v>
      </c>
      <c r="F64" s="99">
        <v>0.625</v>
      </c>
      <c r="G64" s="74"/>
      <c r="H64" s="68"/>
      <c r="I64" s="68"/>
      <c r="K64" s="106"/>
      <c r="L64" s="100"/>
      <c r="M64" s="101"/>
      <c r="N64" s="99"/>
      <c r="O64" s="74"/>
      <c r="P64" s="68"/>
      <c r="Q64" s="68"/>
    </row>
    <row r="65" spans="1:17" x14ac:dyDescent="0.3">
      <c r="A65" s="74"/>
      <c r="B65" s="74"/>
      <c r="C65" s="63">
        <v>61</v>
      </c>
      <c r="D65" s="100" t="s">
        <v>665</v>
      </c>
      <c r="E65" s="101" t="s">
        <v>666</v>
      </c>
      <c r="F65" s="99">
        <v>0.75</v>
      </c>
      <c r="G65" s="74"/>
      <c r="H65" s="68"/>
      <c r="I65" s="68"/>
      <c r="K65" s="106"/>
      <c r="L65" s="100"/>
      <c r="M65" s="101"/>
      <c r="N65" s="99"/>
      <c r="O65" s="74"/>
      <c r="P65" s="68"/>
      <c r="Q65" s="68"/>
    </row>
    <row r="66" spans="1:17" x14ac:dyDescent="0.3">
      <c r="A66" s="74"/>
      <c r="B66" s="74"/>
      <c r="C66" s="63">
        <v>62</v>
      </c>
      <c r="D66" s="100" t="s">
        <v>667</v>
      </c>
      <c r="E66" s="101" t="s">
        <v>668</v>
      </c>
      <c r="F66" s="99">
        <v>0.8</v>
      </c>
      <c r="G66" s="74"/>
      <c r="H66" s="68"/>
      <c r="I66" s="68"/>
      <c r="K66" s="106"/>
      <c r="L66" s="100"/>
      <c r="M66" s="101"/>
      <c r="N66" s="99"/>
      <c r="O66" s="74"/>
      <c r="P66" s="68"/>
      <c r="Q66" s="68"/>
    </row>
    <row r="67" spans="1:17" x14ac:dyDescent="0.3">
      <c r="A67" s="74"/>
      <c r="B67" s="74"/>
      <c r="C67" s="63">
        <v>63</v>
      </c>
      <c r="D67" s="100" t="s">
        <v>669</v>
      </c>
      <c r="E67" s="101" t="s">
        <v>670</v>
      </c>
      <c r="F67" s="99">
        <v>0.9</v>
      </c>
      <c r="G67" s="74"/>
      <c r="H67" s="68"/>
      <c r="I67" s="68"/>
      <c r="K67" s="106"/>
      <c r="L67" s="100"/>
      <c r="M67" s="101"/>
      <c r="N67" s="99"/>
      <c r="O67" s="74"/>
      <c r="P67" s="68"/>
      <c r="Q67" s="68"/>
    </row>
    <row r="68" spans="1:17" x14ac:dyDescent="0.3">
      <c r="C68" s="63">
        <v>64</v>
      </c>
      <c r="D68" s="100" t="s">
        <v>671</v>
      </c>
      <c r="E68" s="101" t="s">
        <v>672</v>
      </c>
      <c r="F68" s="99">
        <v>1.0249999999999999</v>
      </c>
      <c r="H68" s="68"/>
      <c r="I68" s="68"/>
      <c r="K68" s="106"/>
      <c r="L68" s="100"/>
      <c r="M68" s="101"/>
      <c r="N68" s="99"/>
      <c r="O68" s="74"/>
      <c r="P68" s="68"/>
      <c r="Q68" s="68"/>
    </row>
    <row r="69" spans="1:17" x14ac:dyDescent="0.3">
      <c r="C69" s="63">
        <v>65</v>
      </c>
      <c r="D69" s="100" t="s">
        <v>673</v>
      </c>
      <c r="E69" s="101" t="s">
        <v>674</v>
      </c>
      <c r="F69" s="99">
        <v>1.125</v>
      </c>
      <c r="H69" s="68"/>
      <c r="I69" s="68"/>
      <c r="K69" s="107"/>
      <c r="L69" s="62"/>
      <c r="M69" s="69"/>
      <c r="N69" s="81"/>
      <c r="P69" s="68"/>
      <c r="Q69" s="68"/>
    </row>
    <row r="70" spans="1:17" x14ac:dyDescent="0.3">
      <c r="C70" s="63"/>
      <c r="D70" s="108"/>
      <c r="E70" s="109"/>
      <c r="F70" s="116"/>
      <c r="H70" s="68"/>
      <c r="I70" s="68"/>
      <c r="K70" s="107"/>
      <c r="L70" s="62"/>
      <c r="M70" s="69"/>
      <c r="N70" s="81"/>
      <c r="P70" s="68"/>
      <c r="Q70" s="68"/>
    </row>
    <row r="71" spans="1:17" x14ac:dyDescent="0.3">
      <c r="C71" s="63"/>
      <c r="D71" s="100"/>
      <c r="E71" s="101"/>
      <c r="F71" s="99"/>
      <c r="H71" s="67"/>
      <c r="I71" s="85"/>
      <c r="K71" s="107"/>
      <c r="L71" s="62"/>
      <c r="M71" s="69"/>
      <c r="N71" s="81"/>
      <c r="P71" s="67"/>
      <c r="Q71" s="85"/>
    </row>
    <row r="72" spans="1:17" x14ac:dyDescent="0.3">
      <c r="C72" s="63"/>
      <c r="D72" s="100"/>
      <c r="E72" s="101"/>
      <c r="F72" s="99"/>
      <c r="H72" s="67"/>
      <c r="I72" s="85"/>
      <c r="K72" s="107"/>
      <c r="L72" s="62"/>
      <c r="M72" s="69"/>
      <c r="N72" s="81"/>
      <c r="P72" s="67"/>
      <c r="Q72" s="85"/>
    </row>
    <row r="73" spans="1:17" x14ac:dyDescent="0.3">
      <c r="C73" s="63"/>
      <c r="D73" s="100"/>
      <c r="E73" s="101"/>
      <c r="F73" s="99"/>
      <c r="H73" s="67"/>
      <c r="I73" s="85"/>
      <c r="K73" s="107"/>
      <c r="L73" s="62"/>
      <c r="M73" s="69"/>
      <c r="N73" s="81"/>
      <c r="P73" s="67"/>
      <c r="Q73" s="85"/>
    </row>
    <row r="74" spans="1:17" x14ac:dyDescent="0.3">
      <c r="C74" s="63"/>
      <c r="D74" s="100"/>
      <c r="E74" s="101"/>
      <c r="F74" s="99"/>
      <c r="H74" s="67"/>
      <c r="I74" s="85"/>
      <c r="K74" s="107"/>
      <c r="L74" s="62"/>
      <c r="M74" s="69"/>
      <c r="N74" s="81"/>
      <c r="P74" s="67"/>
      <c r="Q74" s="85"/>
    </row>
    <row r="75" spans="1:17" x14ac:dyDescent="0.3">
      <c r="C75" s="63"/>
      <c r="D75" s="100"/>
      <c r="E75" s="101"/>
      <c r="F75" s="99"/>
      <c r="H75" s="67"/>
      <c r="I75" s="85"/>
      <c r="K75" s="107"/>
      <c r="L75" s="62"/>
      <c r="M75" s="69"/>
      <c r="N75" s="81"/>
      <c r="P75" s="67"/>
      <c r="Q75" s="85"/>
    </row>
  </sheetData>
  <sheetProtection algorithmName="SHA-512" hashValue="3vpT6EUfw/Fdm8cMvq7HNRAak5KRv8v9lW0U7MbqY+yP16Sk65O0FvSTiPGJTcD0IZPrNENJhPFPyrpbLGJJvw==" saltValue="450fcaZBA0Va5AoXKG6ogw==" spinCount="100000" sheet="1"/>
  <sortState xmlns:xlrd2="http://schemas.microsoft.com/office/spreadsheetml/2017/richdata2" ref="C5:F75">
    <sortCondition ref="C5:C75"/>
  </sortState>
  <mergeCells count="5">
    <mergeCell ref="A1:Q1"/>
    <mergeCell ref="D3:F3"/>
    <mergeCell ref="H3:I3"/>
    <mergeCell ref="P3:Q3"/>
    <mergeCell ref="L3:M3"/>
  </mergeCells>
  <phoneticPr fontId="33"/>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BB7A-4EE8-4837-8FB7-C07B07482804}">
  <sheetPr>
    <tabColor theme="4" tint="0.79998168889431442"/>
  </sheetPr>
  <dimension ref="A1:U40"/>
  <sheetViews>
    <sheetView workbookViewId="0">
      <selection activeCell="A3" sqref="A3"/>
    </sheetView>
  </sheetViews>
  <sheetFormatPr defaultColWidth="8.58203125" defaultRowHeight="13" x14ac:dyDescent="0.3"/>
  <cols>
    <col min="1" max="1" width="2.58203125" style="66" customWidth="1"/>
    <col min="2" max="2" width="5.25" style="66" customWidth="1"/>
    <col min="3" max="3" width="10.25" style="66" customWidth="1"/>
    <col min="4" max="4" width="16.75" style="72" customWidth="1"/>
    <col min="5" max="5" width="6.83203125" style="66" customWidth="1"/>
    <col min="6" max="7" width="3.58203125" style="66" customWidth="1"/>
    <col min="8" max="8" width="7" style="66" customWidth="1"/>
    <col min="9" max="9" width="13.58203125" style="66" customWidth="1"/>
    <col min="10" max="10" width="16.75" style="72" customWidth="1"/>
    <col min="11" max="11" width="10.58203125" style="82" customWidth="1"/>
    <col min="12" max="12" width="3.58203125" style="66" customWidth="1"/>
    <col min="13" max="13" width="7.33203125" style="66" customWidth="1"/>
    <col min="14" max="14" width="14.08203125" style="66" customWidth="1"/>
    <col min="15" max="15" width="16.75" style="72" customWidth="1"/>
    <col min="16" max="16" width="10.58203125" style="82" customWidth="1"/>
    <col min="17" max="17" width="3.58203125" style="66" customWidth="1"/>
    <col min="18" max="18" width="7.5" style="79" customWidth="1"/>
    <col min="19" max="19" width="7.5" style="66" customWidth="1"/>
    <col min="20" max="20" width="18.25" style="72" customWidth="1"/>
    <col min="21" max="21" width="10.58203125" style="82" customWidth="1"/>
    <col min="22" max="16384" width="8.58203125" style="66"/>
  </cols>
  <sheetData>
    <row r="1" spans="1:21" ht="35" x14ac:dyDescent="0.25">
      <c r="A1" s="190" t="s">
        <v>675</v>
      </c>
      <c r="B1" s="190"/>
      <c r="C1" s="190"/>
      <c r="D1" s="190"/>
      <c r="E1" s="190"/>
      <c r="F1" s="190"/>
      <c r="G1" s="190"/>
      <c r="H1" s="190"/>
      <c r="I1" s="190"/>
      <c r="J1" s="190"/>
      <c r="K1" s="190"/>
      <c r="L1" s="190"/>
      <c r="M1" s="190"/>
      <c r="N1" s="190"/>
      <c r="O1" s="190"/>
      <c r="P1" s="190"/>
      <c r="Q1" s="190"/>
      <c r="R1" s="190"/>
      <c r="S1" s="190"/>
      <c r="T1" s="190"/>
      <c r="U1" s="190"/>
    </row>
    <row r="3" spans="1:21" ht="18" x14ac:dyDescent="0.4">
      <c r="C3" s="191" t="s">
        <v>81</v>
      </c>
      <c r="D3" s="191"/>
      <c r="E3" s="191"/>
      <c r="I3" s="191" t="s">
        <v>82</v>
      </c>
      <c r="J3" s="191"/>
      <c r="K3" s="191"/>
      <c r="N3" s="191" t="s">
        <v>83</v>
      </c>
      <c r="O3" s="191"/>
      <c r="P3" s="191"/>
      <c r="S3" s="191" t="s">
        <v>84</v>
      </c>
      <c r="T3" s="191"/>
      <c r="U3" s="191"/>
    </row>
    <row r="4" spans="1:21" x14ac:dyDescent="0.3">
      <c r="B4" s="59" t="s">
        <v>300</v>
      </c>
      <c r="C4" s="96" t="s">
        <v>77</v>
      </c>
      <c r="D4" s="59" t="s">
        <v>79</v>
      </c>
      <c r="E4" s="59" t="s">
        <v>87</v>
      </c>
      <c r="H4" s="59" t="s">
        <v>300</v>
      </c>
      <c r="I4" s="96" t="s">
        <v>77</v>
      </c>
      <c r="J4" s="59" t="s">
        <v>79</v>
      </c>
      <c r="K4" s="59" t="s">
        <v>87</v>
      </c>
      <c r="M4" s="59" t="s">
        <v>300</v>
      </c>
      <c r="N4" s="96" t="s">
        <v>77</v>
      </c>
      <c r="O4" s="96" t="s">
        <v>79</v>
      </c>
      <c r="P4" s="96" t="s">
        <v>87</v>
      </c>
      <c r="R4" s="59" t="s">
        <v>300</v>
      </c>
      <c r="S4" s="59" t="s">
        <v>77</v>
      </c>
      <c r="T4" s="59" t="s">
        <v>79</v>
      </c>
      <c r="U4" s="59" t="s">
        <v>87</v>
      </c>
    </row>
    <row r="5" spans="1:21" x14ac:dyDescent="0.3">
      <c r="B5" s="84">
        <v>1</v>
      </c>
      <c r="C5" s="62" t="s">
        <v>676</v>
      </c>
      <c r="D5" s="69" t="s">
        <v>677</v>
      </c>
      <c r="E5" s="63">
        <v>0.2</v>
      </c>
      <c r="H5" s="84">
        <v>1</v>
      </c>
      <c r="I5" s="62" t="s">
        <v>676</v>
      </c>
      <c r="J5" s="69" t="s">
        <v>677</v>
      </c>
      <c r="K5" s="81">
        <v>0.2</v>
      </c>
      <c r="M5" s="84">
        <v>1</v>
      </c>
      <c r="N5" s="62" t="s">
        <v>676</v>
      </c>
      <c r="O5" s="69" t="s">
        <v>677</v>
      </c>
      <c r="P5" s="81">
        <v>0.2</v>
      </c>
      <c r="R5" s="94">
        <v>1</v>
      </c>
      <c r="S5" s="62" t="s">
        <v>676</v>
      </c>
      <c r="T5" s="69" t="s">
        <v>677</v>
      </c>
      <c r="U5" s="81">
        <v>0.2</v>
      </c>
    </row>
    <row r="6" spans="1:21" x14ac:dyDescent="0.3">
      <c r="B6" s="84">
        <v>2</v>
      </c>
      <c r="C6" s="62" t="s">
        <v>678</v>
      </c>
      <c r="D6" s="69" t="s">
        <v>679</v>
      </c>
      <c r="E6" s="63">
        <v>0.05</v>
      </c>
      <c r="H6" s="84">
        <v>2</v>
      </c>
      <c r="I6" s="62" t="s">
        <v>678</v>
      </c>
      <c r="J6" s="69" t="s">
        <v>679</v>
      </c>
      <c r="K6" s="99">
        <v>0.05</v>
      </c>
      <c r="M6" s="84">
        <v>2</v>
      </c>
      <c r="N6" s="62" t="s">
        <v>680</v>
      </c>
      <c r="O6" s="69" t="s">
        <v>681</v>
      </c>
      <c r="P6" s="81">
        <v>0.2</v>
      </c>
      <c r="R6" s="94">
        <v>2</v>
      </c>
      <c r="S6" s="62" t="s">
        <v>678</v>
      </c>
      <c r="T6" s="69" t="s">
        <v>679</v>
      </c>
      <c r="U6" s="99">
        <v>0.05</v>
      </c>
    </row>
    <row r="7" spans="1:21" ht="23.5" customHeight="1" x14ac:dyDescent="0.3">
      <c r="B7" s="93">
        <v>3</v>
      </c>
      <c r="C7" s="100" t="s">
        <v>682</v>
      </c>
      <c r="D7" s="101" t="s">
        <v>683</v>
      </c>
      <c r="E7" s="102">
        <v>0.1</v>
      </c>
      <c r="H7" s="84">
        <v>3</v>
      </c>
      <c r="I7" s="62" t="s">
        <v>684</v>
      </c>
      <c r="J7" s="69" t="s">
        <v>685</v>
      </c>
      <c r="K7" s="99">
        <v>0.1</v>
      </c>
      <c r="M7" s="84">
        <v>2</v>
      </c>
      <c r="N7" s="62" t="s">
        <v>686</v>
      </c>
      <c r="O7" s="69" t="s">
        <v>687</v>
      </c>
      <c r="P7" s="81">
        <v>0.1</v>
      </c>
      <c r="R7" s="94">
        <v>3</v>
      </c>
      <c r="S7" s="62" t="s">
        <v>688</v>
      </c>
      <c r="T7" s="69" t="s">
        <v>689</v>
      </c>
      <c r="U7" s="99">
        <v>0.3</v>
      </c>
    </row>
    <row r="8" spans="1:21" ht="23" x14ac:dyDescent="0.3">
      <c r="B8" s="93">
        <v>3</v>
      </c>
      <c r="C8" s="100" t="s">
        <v>690</v>
      </c>
      <c r="D8" s="101" t="s">
        <v>691</v>
      </c>
      <c r="E8" s="102">
        <v>0.1</v>
      </c>
      <c r="H8" s="84">
        <v>3</v>
      </c>
      <c r="I8" s="62" t="s">
        <v>692</v>
      </c>
      <c r="J8" s="69" t="s">
        <v>693</v>
      </c>
      <c r="K8" s="99">
        <v>0.1</v>
      </c>
      <c r="M8" s="84">
        <v>2</v>
      </c>
      <c r="N8" s="62" t="s">
        <v>694</v>
      </c>
      <c r="O8" s="69" t="s">
        <v>695</v>
      </c>
      <c r="P8" s="81">
        <v>0.4</v>
      </c>
      <c r="R8" s="94">
        <v>4</v>
      </c>
      <c r="S8" s="62" t="s">
        <v>696</v>
      </c>
      <c r="T8" s="69" t="s">
        <v>697</v>
      </c>
      <c r="U8" s="99">
        <v>0.15</v>
      </c>
    </row>
    <row r="9" spans="1:21" ht="23" x14ac:dyDescent="0.3">
      <c r="B9" s="93">
        <v>3</v>
      </c>
      <c r="C9" s="100" t="s">
        <v>698</v>
      </c>
      <c r="D9" s="101" t="s">
        <v>699</v>
      </c>
      <c r="E9" s="102">
        <v>0.15</v>
      </c>
      <c r="H9" s="84">
        <v>4</v>
      </c>
      <c r="I9" s="62" t="s">
        <v>700</v>
      </c>
      <c r="J9" s="69" t="s">
        <v>701</v>
      </c>
      <c r="K9" s="99">
        <v>0.5</v>
      </c>
      <c r="M9" s="84">
        <v>2</v>
      </c>
      <c r="N9" s="62" t="s">
        <v>702</v>
      </c>
      <c r="O9" s="69" t="s">
        <v>703</v>
      </c>
      <c r="P9" s="81">
        <v>1.5</v>
      </c>
      <c r="R9" s="94">
        <v>5</v>
      </c>
      <c r="S9" s="62" t="s">
        <v>704</v>
      </c>
      <c r="T9" s="69" t="s">
        <v>705</v>
      </c>
      <c r="U9" s="99">
        <v>0.3</v>
      </c>
    </row>
    <row r="10" spans="1:21" ht="35.15" customHeight="1" x14ac:dyDescent="0.3">
      <c r="B10" s="93">
        <v>4</v>
      </c>
      <c r="C10" s="100" t="s">
        <v>318</v>
      </c>
      <c r="D10" s="101" t="s">
        <v>706</v>
      </c>
      <c r="E10" s="102">
        <v>0.15</v>
      </c>
      <c r="H10" s="84">
        <v>5</v>
      </c>
      <c r="I10" s="62" t="s">
        <v>707</v>
      </c>
      <c r="J10" s="69" t="s">
        <v>708</v>
      </c>
      <c r="K10" s="99">
        <v>0.1</v>
      </c>
      <c r="M10" s="84">
        <v>4</v>
      </c>
      <c r="N10" s="62" t="s">
        <v>678</v>
      </c>
      <c r="O10" s="69" t="s">
        <v>679</v>
      </c>
      <c r="P10" s="81">
        <v>0.05</v>
      </c>
      <c r="R10" s="94">
        <v>6</v>
      </c>
      <c r="S10" s="62" t="s">
        <v>709</v>
      </c>
      <c r="T10" s="69" t="s">
        <v>710</v>
      </c>
      <c r="U10" s="99">
        <v>0.15</v>
      </c>
    </row>
    <row r="11" spans="1:21" ht="23" x14ac:dyDescent="0.3">
      <c r="B11" s="93">
        <v>5</v>
      </c>
      <c r="C11" s="100" t="s">
        <v>711</v>
      </c>
      <c r="D11" s="101" t="s">
        <v>712</v>
      </c>
      <c r="E11" s="102">
        <v>0.3</v>
      </c>
      <c r="H11" s="84">
        <v>6</v>
      </c>
      <c r="I11" s="62" t="s">
        <v>713</v>
      </c>
      <c r="J11" s="69" t="s">
        <v>714</v>
      </c>
      <c r="K11" s="99">
        <v>0.25</v>
      </c>
      <c r="M11" s="84">
        <v>5</v>
      </c>
      <c r="N11" s="62" t="s">
        <v>715</v>
      </c>
      <c r="O11" s="69" t="s">
        <v>716</v>
      </c>
      <c r="P11" s="81">
        <v>0.1</v>
      </c>
      <c r="R11" s="93">
        <v>6</v>
      </c>
      <c r="S11" s="62" t="s">
        <v>717</v>
      </c>
      <c r="T11" s="69" t="s">
        <v>718</v>
      </c>
      <c r="U11" s="99">
        <v>0.5</v>
      </c>
    </row>
    <row r="12" spans="1:21" ht="38.25" customHeight="1" x14ac:dyDescent="0.3">
      <c r="B12" s="93">
        <v>5</v>
      </c>
      <c r="C12" s="100" t="s">
        <v>719</v>
      </c>
      <c r="D12" s="101" t="s">
        <v>720</v>
      </c>
      <c r="E12" s="102">
        <v>0.6</v>
      </c>
      <c r="H12" s="84">
        <v>7</v>
      </c>
      <c r="I12" s="62" t="s">
        <v>721</v>
      </c>
      <c r="J12" s="69" t="s">
        <v>722</v>
      </c>
      <c r="K12" s="99">
        <v>0.1</v>
      </c>
      <c r="M12" s="84">
        <v>6</v>
      </c>
      <c r="N12" s="62" t="s">
        <v>723</v>
      </c>
      <c r="O12" s="69" t="s">
        <v>724</v>
      </c>
      <c r="P12" s="81">
        <v>0.1</v>
      </c>
      <c r="R12" s="95">
        <v>7</v>
      </c>
      <c r="S12" s="62" t="s">
        <v>725</v>
      </c>
      <c r="T12" s="69" t="s">
        <v>726</v>
      </c>
      <c r="U12" s="99">
        <v>0.2</v>
      </c>
    </row>
    <row r="13" spans="1:21" ht="23" x14ac:dyDescent="0.3">
      <c r="B13" s="93">
        <v>5</v>
      </c>
      <c r="C13" s="100" t="s">
        <v>727</v>
      </c>
      <c r="D13" s="101" t="s">
        <v>728</v>
      </c>
      <c r="E13" s="102">
        <v>0.5</v>
      </c>
      <c r="H13" s="84">
        <v>8</v>
      </c>
      <c r="I13" s="62" t="s">
        <v>729</v>
      </c>
      <c r="J13" s="69" t="s">
        <v>730</v>
      </c>
      <c r="K13" s="81">
        <v>0.3</v>
      </c>
      <c r="M13" s="84">
        <v>7</v>
      </c>
      <c r="N13" s="62" t="s">
        <v>731</v>
      </c>
      <c r="O13" s="69" t="s">
        <v>732</v>
      </c>
      <c r="P13" s="81">
        <v>0.2</v>
      </c>
      <c r="R13" s="95">
        <v>8</v>
      </c>
      <c r="S13" s="62" t="s">
        <v>330</v>
      </c>
      <c r="T13" s="69" t="s">
        <v>733</v>
      </c>
      <c r="U13" s="99">
        <v>0.1</v>
      </c>
    </row>
    <row r="14" spans="1:21" x14ac:dyDescent="0.3">
      <c r="B14" s="93">
        <v>6</v>
      </c>
      <c r="C14" s="100" t="s">
        <v>113</v>
      </c>
      <c r="D14" s="101" t="s">
        <v>734</v>
      </c>
      <c r="E14" s="102">
        <v>2.5000000000000001E-2</v>
      </c>
      <c r="H14" s="84"/>
      <c r="I14" s="62"/>
      <c r="J14" s="69"/>
      <c r="K14" s="81"/>
      <c r="M14" s="84">
        <v>7</v>
      </c>
      <c r="N14" s="62" t="s">
        <v>735</v>
      </c>
      <c r="O14" s="69" t="s">
        <v>736</v>
      </c>
      <c r="P14" s="81">
        <v>0.4</v>
      </c>
      <c r="R14" s="95">
        <v>10</v>
      </c>
      <c r="S14" s="62" t="s">
        <v>737</v>
      </c>
      <c r="T14" s="69" t="s">
        <v>738</v>
      </c>
      <c r="U14" s="99">
        <v>0.05</v>
      </c>
    </row>
    <row r="15" spans="1:21" x14ac:dyDescent="0.3">
      <c r="B15" s="93"/>
      <c r="C15" s="100"/>
      <c r="D15" s="101"/>
      <c r="E15" s="102"/>
      <c r="H15" s="84"/>
      <c r="I15" s="62"/>
      <c r="J15" s="69"/>
      <c r="K15" s="81"/>
      <c r="M15" s="84">
        <v>8</v>
      </c>
      <c r="N15" s="62" t="s">
        <v>739</v>
      </c>
      <c r="O15" s="69" t="s">
        <v>740</v>
      </c>
      <c r="P15" s="81">
        <v>0.2</v>
      </c>
      <c r="R15" s="95">
        <v>10</v>
      </c>
      <c r="S15" s="62" t="s">
        <v>741</v>
      </c>
      <c r="T15" s="69" t="s">
        <v>742</v>
      </c>
      <c r="U15" s="99">
        <v>0.1</v>
      </c>
    </row>
    <row r="16" spans="1:21" x14ac:dyDescent="0.3">
      <c r="B16" s="93"/>
      <c r="C16" s="100"/>
      <c r="D16" s="101"/>
      <c r="E16" s="102"/>
      <c r="H16" s="84"/>
      <c r="I16" s="62"/>
      <c r="J16" s="69"/>
      <c r="K16" s="81"/>
      <c r="M16" s="84">
        <v>9</v>
      </c>
      <c r="N16" s="62" t="s">
        <v>692</v>
      </c>
      <c r="O16" s="69" t="s">
        <v>743</v>
      </c>
      <c r="P16" s="81">
        <v>0.05</v>
      </c>
      <c r="R16" s="95">
        <v>10</v>
      </c>
      <c r="S16" s="62" t="s">
        <v>744</v>
      </c>
      <c r="T16" s="69" t="s">
        <v>745</v>
      </c>
      <c r="U16" s="99">
        <v>0.15</v>
      </c>
    </row>
    <row r="17" spans="2:21" x14ac:dyDescent="0.3">
      <c r="B17" s="84"/>
      <c r="C17" s="62"/>
      <c r="D17" s="69"/>
      <c r="E17" s="63"/>
      <c r="H17" s="84"/>
      <c r="I17" s="62"/>
      <c r="J17" s="69"/>
      <c r="K17" s="81"/>
      <c r="M17" s="84"/>
      <c r="N17" s="62" t="s">
        <v>746</v>
      </c>
      <c r="O17" s="69" t="s">
        <v>747</v>
      </c>
      <c r="P17" s="81">
        <v>0.1</v>
      </c>
      <c r="R17" s="95">
        <v>10</v>
      </c>
      <c r="S17" s="62" t="s">
        <v>748</v>
      </c>
      <c r="T17" s="69" t="s">
        <v>749</v>
      </c>
      <c r="U17" s="99">
        <v>0.3</v>
      </c>
    </row>
    <row r="18" spans="2:21" ht="34.5" x14ac:dyDescent="0.3">
      <c r="B18" s="84"/>
      <c r="C18" s="62"/>
      <c r="D18" s="69"/>
      <c r="E18" s="63"/>
      <c r="H18" s="84"/>
      <c r="I18" s="62"/>
      <c r="J18" s="69"/>
      <c r="K18" s="81"/>
      <c r="M18" s="84">
        <v>10</v>
      </c>
      <c r="N18" s="62" t="s">
        <v>750</v>
      </c>
      <c r="O18" s="69" t="s">
        <v>751</v>
      </c>
      <c r="P18" s="81">
        <v>0.25</v>
      </c>
      <c r="R18" s="95">
        <v>10</v>
      </c>
      <c r="S18" s="62" t="s">
        <v>752</v>
      </c>
      <c r="T18" s="69" t="s">
        <v>753</v>
      </c>
      <c r="U18" s="99">
        <v>0.4</v>
      </c>
    </row>
    <row r="19" spans="2:21" ht="15.65" customHeight="1" x14ac:dyDescent="0.3">
      <c r="B19" s="84"/>
      <c r="C19" s="62"/>
      <c r="D19" s="69"/>
      <c r="E19" s="63"/>
      <c r="H19" s="84"/>
      <c r="I19" s="62"/>
      <c r="J19" s="69"/>
      <c r="K19" s="81"/>
      <c r="M19" s="84"/>
      <c r="N19" s="62"/>
      <c r="O19" s="69"/>
      <c r="P19" s="81"/>
      <c r="R19" s="95">
        <v>10</v>
      </c>
      <c r="S19" s="62" t="s">
        <v>754</v>
      </c>
      <c r="T19" s="69" t="s">
        <v>755</v>
      </c>
      <c r="U19" s="99">
        <v>0.25</v>
      </c>
    </row>
    <row r="20" spans="2:21" ht="26.15" customHeight="1" x14ac:dyDescent="0.3">
      <c r="B20" s="84"/>
      <c r="C20" s="62"/>
      <c r="D20" s="69"/>
      <c r="E20" s="63"/>
      <c r="H20" s="84"/>
      <c r="I20" s="62"/>
      <c r="J20" s="69"/>
      <c r="K20" s="81"/>
      <c r="M20" s="84"/>
      <c r="N20" s="62"/>
      <c r="O20" s="69"/>
      <c r="P20" s="81"/>
      <c r="R20" s="95">
        <v>10</v>
      </c>
      <c r="S20" s="62" t="s">
        <v>756</v>
      </c>
      <c r="T20" s="69" t="s">
        <v>757</v>
      </c>
      <c r="U20" s="99">
        <v>0.2</v>
      </c>
    </row>
    <row r="21" spans="2:21" x14ac:dyDescent="0.3">
      <c r="B21" s="84"/>
      <c r="C21" s="62"/>
      <c r="D21" s="69"/>
      <c r="E21" s="63"/>
      <c r="H21" s="84"/>
      <c r="I21" s="62"/>
      <c r="J21" s="69"/>
      <c r="K21" s="81"/>
      <c r="M21" s="63"/>
      <c r="N21" s="63"/>
      <c r="O21" s="80"/>
      <c r="P21" s="81"/>
      <c r="R21" s="95">
        <v>11</v>
      </c>
      <c r="S21" s="62" t="s">
        <v>758</v>
      </c>
      <c r="T21" s="69" t="s">
        <v>759</v>
      </c>
      <c r="U21" s="99">
        <v>0.2</v>
      </c>
    </row>
    <row r="22" spans="2:21" ht="23.15" customHeight="1" x14ac:dyDescent="0.3">
      <c r="B22" s="84"/>
      <c r="C22" s="62"/>
      <c r="D22" s="69"/>
      <c r="E22" s="63"/>
      <c r="H22" s="84"/>
      <c r="I22" s="62"/>
      <c r="J22" s="69"/>
      <c r="K22" s="81"/>
      <c r="M22" s="63"/>
      <c r="N22" s="63"/>
      <c r="O22" s="80"/>
      <c r="P22" s="81"/>
      <c r="R22" s="95">
        <v>12</v>
      </c>
      <c r="S22" s="62" t="s">
        <v>353</v>
      </c>
      <c r="T22" s="69" t="s">
        <v>760</v>
      </c>
      <c r="U22" s="99">
        <v>0.2</v>
      </c>
    </row>
    <row r="23" spans="2:21" x14ac:dyDescent="0.3">
      <c r="B23" s="84"/>
      <c r="C23" s="62"/>
      <c r="D23" s="69"/>
      <c r="E23" s="63"/>
      <c r="H23" s="84"/>
      <c r="I23" s="62"/>
      <c r="J23" s="69"/>
      <c r="K23" s="81"/>
      <c r="M23" s="63"/>
      <c r="N23" s="63"/>
      <c r="O23" s="80"/>
      <c r="P23" s="81"/>
      <c r="R23" s="93">
        <v>13</v>
      </c>
      <c r="S23" s="62" t="s">
        <v>761</v>
      </c>
      <c r="T23" s="69" t="s">
        <v>762</v>
      </c>
      <c r="U23" s="99">
        <v>7.4999999999999997E-2</v>
      </c>
    </row>
    <row r="24" spans="2:21" ht="32.15" customHeight="1" x14ac:dyDescent="0.3">
      <c r="B24" s="84"/>
      <c r="C24" s="62"/>
      <c r="D24" s="69"/>
      <c r="E24" s="63"/>
      <c r="H24" s="84"/>
      <c r="I24" s="62"/>
      <c r="J24" s="69"/>
      <c r="K24" s="81"/>
      <c r="M24" s="84"/>
      <c r="N24" s="62"/>
      <c r="O24" s="69"/>
      <c r="P24" s="81"/>
      <c r="R24" s="95">
        <v>13</v>
      </c>
      <c r="S24" s="62" t="s">
        <v>763</v>
      </c>
      <c r="T24" s="69" t="s">
        <v>764</v>
      </c>
      <c r="U24" s="99">
        <v>0.05</v>
      </c>
    </row>
    <row r="25" spans="2:21" x14ac:dyDescent="0.3">
      <c r="B25" s="84"/>
      <c r="C25" s="62"/>
      <c r="D25" s="69"/>
      <c r="E25" s="63"/>
      <c r="H25" s="84"/>
      <c r="I25" s="62"/>
      <c r="J25" s="69"/>
      <c r="K25" s="81"/>
      <c r="M25" s="84"/>
      <c r="N25" s="62"/>
      <c r="O25" s="69"/>
      <c r="P25" s="81"/>
      <c r="R25" s="95">
        <v>14</v>
      </c>
      <c r="S25" s="62" t="s">
        <v>765</v>
      </c>
      <c r="T25" s="69" t="s">
        <v>766</v>
      </c>
      <c r="U25" s="99">
        <v>0.05</v>
      </c>
    </row>
    <row r="26" spans="2:21" ht="23.5" customHeight="1" x14ac:dyDescent="0.3">
      <c r="B26" s="84"/>
      <c r="C26" s="62"/>
      <c r="D26" s="69"/>
      <c r="E26" s="63"/>
      <c r="H26" s="84"/>
      <c r="I26" s="62"/>
      <c r="J26" s="69"/>
      <c r="K26" s="81"/>
      <c r="M26" s="84"/>
      <c r="N26" s="62"/>
      <c r="O26" s="69"/>
      <c r="P26" s="81"/>
      <c r="R26" s="95">
        <v>14</v>
      </c>
      <c r="S26" s="62" t="s">
        <v>767</v>
      </c>
      <c r="T26" s="69" t="s">
        <v>768</v>
      </c>
      <c r="U26" s="99">
        <v>0.1</v>
      </c>
    </row>
    <row r="27" spans="2:21" x14ac:dyDescent="0.3">
      <c r="B27" s="84"/>
      <c r="C27" s="62"/>
      <c r="D27" s="69"/>
      <c r="E27" s="63"/>
      <c r="H27" s="84"/>
      <c r="I27" s="62"/>
      <c r="J27" s="69"/>
      <c r="K27" s="81"/>
      <c r="M27" s="84"/>
      <c r="N27" s="62"/>
      <c r="O27" s="69"/>
      <c r="P27" s="81"/>
      <c r="R27" s="95">
        <v>15</v>
      </c>
      <c r="S27" s="62" t="s">
        <v>769</v>
      </c>
      <c r="T27" s="69" t="s">
        <v>770</v>
      </c>
      <c r="U27" s="99">
        <v>0.2</v>
      </c>
    </row>
    <row r="28" spans="2:21" ht="27.65" customHeight="1" x14ac:dyDescent="0.3">
      <c r="B28" s="84"/>
      <c r="C28" s="62"/>
      <c r="D28" s="69"/>
      <c r="E28" s="63"/>
      <c r="H28" s="84"/>
      <c r="I28" s="62"/>
      <c r="J28" s="69"/>
      <c r="K28" s="81"/>
      <c r="M28" s="84"/>
      <c r="N28" s="62"/>
      <c r="O28" s="69"/>
      <c r="P28" s="81"/>
      <c r="R28" s="95">
        <v>16</v>
      </c>
      <c r="S28" s="62" t="s">
        <v>771</v>
      </c>
      <c r="T28" s="69" t="s">
        <v>772</v>
      </c>
      <c r="U28" s="99">
        <v>0.3</v>
      </c>
    </row>
    <row r="29" spans="2:21" x14ac:dyDescent="0.3">
      <c r="B29" s="84"/>
      <c r="C29" s="62"/>
      <c r="D29" s="69"/>
      <c r="E29" s="63"/>
      <c r="H29" s="84"/>
      <c r="I29" s="62"/>
      <c r="J29" s="69"/>
      <c r="K29" s="81"/>
      <c r="M29" s="84"/>
      <c r="N29" s="62"/>
      <c r="O29" s="69"/>
      <c r="P29" s="81"/>
      <c r="R29" s="95"/>
      <c r="S29" s="62"/>
      <c r="T29" s="69"/>
      <c r="U29" s="99"/>
    </row>
    <row r="30" spans="2:21" x14ac:dyDescent="0.3">
      <c r="B30" s="84"/>
      <c r="C30" s="62"/>
      <c r="D30" s="69"/>
      <c r="E30" s="63"/>
      <c r="H30" s="84"/>
      <c r="I30" s="62"/>
      <c r="J30" s="69"/>
      <c r="K30" s="81"/>
      <c r="M30" s="84"/>
      <c r="N30" s="62"/>
      <c r="O30" s="69"/>
      <c r="P30" s="81"/>
      <c r="R30" s="95"/>
      <c r="S30" s="62"/>
      <c r="T30" s="69"/>
      <c r="U30" s="81"/>
    </row>
    <row r="31" spans="2:21" x14ac:dyDescent="0.3">
      <c r="B31" s="84"/>
      <c r="C31" s="62"/>
      <c r="D31" s="69"/>
      <c r="E31" s="63"/>
      <c r="H31" s="84"/>
      <c r="I31" s="62"/>
      <c r="J31" s="69"/>
      <c r="K31" s="81"/>
      <c r="M31" s="84"/>
      <c r="N31" s="62"/>
      <c r="O31" s="69"/>
      <c r="P31" s="81"/>
      <c r="R31" s="95"/>
      <c r="S31" s="62"/>
      <c r="T31" s="69"/>
      <c r="U31" s="81"/>
    </row>
    <row r="32" spans="2:21" x14ac:dyDescent="0.3">
      <c r="B32" s="84"/>
      <c r="C32" s="62"/>
      <c r="D32" s="69"/>
      <c r="E32" s="63"/>
      <c r="H32" s="84"/>
      <c r="I32" s="62"/>
      <c r="J32" s="69"/>
      <c r="K32" s="81"/>
      <c r="M32" s="84"/>
      <c r="N32" s="62"/>
      <c r="O32" s="69"/>
      <c r="P32" s="81"/>
      <c r="R32" s="93"/>
      <c r="S32" s="62"/>
      <c r="T32" s="69"/>
      <c r="U32" s="81"/>
    </row>
    <row r="33" spans="2:21" x14ac:dyDescent="0.3">
      <c r="B33" s="84"/>
      <c r="C33" s="62"/>
      <c r="D33" s="69"/>
      <c r="E33" s="63"/>
      <c r="H33" s="84"/>
      <c r="I33" s="62"/>
      <c r="J33" s="69"/>
      <c r="K33" s="81"/>
      <c r="M33" s="84"/>
      <c r="N33" s="62"/>
      <c r="O33" s="69"/>
      <c r="P33" s="81"/>
      <c r="R33" s="95"/>
      <c r="S33" s="62"/>
      <c r="T33" s="69"/>
      <c r="U33" s="81"/>
    </row>
    <row r="34" spans="2:21" x14ac:dyDescent="0.3">
      <c r="B34" s="84"/>
      <c r="C34" s="62"/>
      <c r="D34" s="69"/>
      <c r="E34" s="63"/>
      <c r="H34" s="84"/>
      <c r="I34" s="62"/>
      <c r="J34" s="69"/>
      <c r="K34" s="81"/>
      <c r="M34" s="84"/>
      <c r="N34" s="62"/>
      <c r="O34" s="69"/>
      <c r="P34" s="81"/>
      <c r="R34" s="95"/>
      <c r="S34" s="62"/>
      <c r="T34" s="69"/>
      <c r="U34" s="81"/>
    </row>
    <row r="35" spans="2:21" x14ac:dyDescent="0.3">
      <c r="B35" s="84"/>
      <c r="C35" s="62"/>
      <c r="D35" s="69"/>
      <c r="E35" s="63"/>
      <c r="H35" s="84"/>
      <c r="I35" s="62"/>
      <c r="J35" s="69"/>
      <c r="K35" s="81"/>
      <c r="M35" s="63"/>
      <c r="N35" s="62"/>
      <c r="O35" s="69"/>
      <c r="P35" s="81"/>
      <c r="R35" s="95"/>
      <c r="S35" s="62"/>
      <c r="T35" s="69"/>
      <c r="U35" s="81"/>
    </row>
    <row r="36" spans="2:21" x14ac:dyDescent="0.3">
      <c r="B36" s="84"/>
      <c r="C36" s="62"/>
      <c r="D36" s="69"/>
      <c r="E36" s="63"/>
      <c r="H36" s="84"/>
      <c r="I36" s="62"/>
      <c r="J36" s="69"/>
      <c r="K36" s="81"/>
      <c r="M36" s="63"/>
      <c r="N36" s="62"/>
      <c r="O36" s="69"/>
      <c r="P36" s="81"/>
      <c r="R36" s="94"/>
      <c r="S36" s="62"/>
      <c r="T36" s="69"/>
      <c r="U36" s="81"/>
    </row>
    <row r="37" spans="2:21" x14ac:dyDescent="0.3">
      <c r="B37" s="84"/>
      <c r="C37" s="62"/>
      <c r="D37" s="69"/>
      <c r="E37" s="63"/>
      <c r="H37" s="84"/>
      <c r="I37" s="62"/>
      <c r="J37" s="69"/>
      <c r="K37" s="81"/>
      <c r="M37" s="63"/>
      <c r="N37" s="62"/>
      <c r="O37" s="69"/>
      <c r="P37" s="81"/>
      <c r="R37" s="94"/>
      <c r="S37" s="62"/>
      <c r="T37" s="69"/>
      <c r="U37" s="81"/>
    </row>
    <row r="38" spans="2:21" x14ac:dyDescent="0.3">
      <c r="B38" s="84"/>
      <c r="C38" s="62"/>
      <c r="D38" s="69"/>
      <c r="E38" s="63"/>
      <c r="H38" s="84"/>
      <c r="I38" s="62"/>
      <c r="J38" s="69"/>
      <c r="K38" s="81"/>
      <c r="M38" s="63"/>
      <c r="N38" s="62"/>
      <c r="O38" s="69"/>
      <c r="P38" s="81"/>
      <c r="R38" s="94"/>
      <c r="S38" s="62"/>
      <c r="T38" s="69"/>
      <c r="U38" s="81"/>
    </row>
    <row r="39" spans="2:21" x14ac:dyDescent="0.3">
      <c r="B39" s="84"/>
      <c r="C39" s="62"/>
      <c r="D39" s="69"/>
      <c r="E39" s="63"/>
      <c r="H39" s="84"/>
      <c r="I39" s="62"/>
      <c r="J39" s="69"/>
      <c r="K39" s="81"/>
      <c r="M39" s="63"/>
      <c r="N39" s="62"/>
      <c r="O39" s="69"/>
      <c r="P39" s="81"/>
      <c r="R39" s="93"/>
      <c r="S39" s="62"/>
      <c r="T39" s="69"/>
      <c r="U39" s="81"/>
    </row>
    <row r="40" spans="2:21" x14ac:dyDescent="0.3">
      <c r="B40" s="84"/>
      <c r="C40" s="62"/>
      <c r="D40" s="69"/>
      <c r="E40" s="63"/>
      <c r="H40" s="84"/>
      <c r="I40" s="62"/>
      <c r="J40" s="69"/>
      <c r="K40" s="81"/>
      <c r="M40" s="63"/>
      <c r="N40" s="62"/>
      <c r="O40" s="69"/>
      <c r="P40" s="81"/>
      <c r="R40" s="94"/>
      <c r="S40" s="62"/>
      <c r="T40" s="69"/>
      <c r="U40" s="81"/>
    </row>
  </sheetData>
  <sheetProtection algorithmName="SHA-512" hashValue="qH5+tpJEaXBbPbYgFjh/l5cwThZ/SSyfiq36/VnYNZ3i2+RkNHTA+q72Jw2oRfoe/cKq+KM68GLWboBLmV3MuQ==" saltValue="W3oRcIAZXWFqSan5+YRnqw==" spinCount="100000" sheet="1"/>
  <mergeCells count="6">
    <mergeCell ref="C3:E3"/>
    <mergeCell ref="I3:K3"/>
    <mergeCell ref="N3:P3"/>
    <mergeCell ref="S3:U3"/>
    <mergeCell ref="A1:S1"/>
    <mergeCell ref="T1:U1"/>
  </mergeCells>
  <phoneticPr fontId="33"/>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6DD6-B180-4955-A890-9A444EFD5B81}">
  <sheetPr>
    <tabColor theme="4" tint="0.79998168889431442"/>
  </sheetPr>
  <dimension ref="B1:D39"/>
  <sheetViews>
    <sheetView workbookViewId="0">
      <selection activeCell="A3" sqref="A3"/>
    </sheetView>
  </sheetViews>
  <sheetFormatPr defaultColWidth="8.58203125" defaultRowHeight="15.5" x14ac:dyDescent="0.35"/>
  <cols>
    <col min="1" max="1" width="5.58203125" style="1" customWidth="1"/>
    <col min="2" max="2" width="21.83203125" style="1" customWidth="1"/>
    <col min="3" max="3" width="12.08203125" style="55" customWidth="1"/>
    <col min="4" max="4" width="11.83203125" style="1" customWidth="1"/>
    <col min="5" max="16384" width="8.58203125" style="1"/>
  </cols>
  <sheetData>
    <row r="1" spans="2:4" ht="35" x14ac:dyDescent="0.7">
      <c r="C1" s="90" t="s">
        <v>824</v>
      </c>
    </row>
    <row r="2" spans="2:4" x14ac:dyDescent="0.35">
      <c r="B2" s="130" t="s">
        <v>823</v>
      </c>
      <c r="C2" s="55" t="s">
        <v>825</v>
      </c>
      <c r="D2" s="55" t="s">
        <v>826</v>
      </c>
    </row>
    <row r="3" spans="2:4" x14ac:dyDescent="0.35">
      <c r="B3" s="88" t="s">
        <v>773</v>
      </c>
      <c r="C3" s="89" t="s">
        <v>774</v>
      </c>
      <c r="D3" s="89" t="s">
        <v>775</v>
      </c>
    </row>
    <row r="4" spans="2:4" x14ac:dyDescent="0.35">
      <c r="B4" s="86" t="s">
        <v>776</v>
      </c>
      <c r="C4" s="87">
        <v>1</v>
      </c>
      <c r="D4" s="87">
        <v>1</v>
      </c>
    </row>
    <row r="5" spans="2:4" x14ac:dyDescent="0.35">
      <c r="B5" s="86" t="s">
        <v>777</v>
      </c>
      <c r="C5" s="87">
        <v>1</v>
      </c>
      <c r="D5" s="87">
        <v>1</v>
      </c>
    </row>
    <row r="6" spans="2:4" x14ac:dyDescent="0.35">
      <c r="B6" s="86" t="s">
        <v>778</v>
      </c>
      <c r="C6" s="87">
        <v>0</v>
      </c>
      <c r="D6" s="87">
        <v>0</v>
      </c>
    </row>
    <row r="7" spans="2:4" x14ac:dyDescent="0.35">
      <c r="B7" s="86" t="s">
        <v>779</v>
      </c>
      <c r="C7" s="87">
        <v>1</v>
      </c>
      <c r="D7" s="87">
        <v>1</v>
      </c>
    </row>
    <row r="8" spans="2:4" x14ac:dyDescent="0.35">
      <c r="B8" s="86" t="s">
        <v>780</v>
      </c>
      <c r="C8" s="87">
        <v>1</v>
      </c>
      <c r="D8" s="87">
        <v>0</v>
      </c>
    </row>
    <row r="9" spans="2:4" x14ac:dyDescent="0.35">
      <c r="B9" s="86" t="s">
        <v>781</v>
      </c>
      <c r="C9" s="87">
        <v>1</v>
      </c>
      <c r="D9" s="87">
        <v>0</v>
      </c>
    </row>
    <row r="10" spans="2:4" x14ac:dyDescent="0.35">
      <c r="B10" s="86" t="s">
        <v>782</v>
      </c>
      <c r="C10" s="87">
        <v>0</v>
      </c>
      <c r="D10" s="87">
        <v>0</v>
      </c>
    </row>
    <row r="11" spans="2:4" x14ac:dyDescent="0.35">
      <c r="B11" s="86" t="s">
        <v>783</v>
      </c>
      <c r="C11" s="87">
        <v>1</v>
      </c>
      <c r="D11" s="87">
        <v>0</v>
      </c>
    </row>
    <row r="12" spans="2:4" x14ac:dyDescent="0.35">
      <c r="B12" s="86" t="s">
        <v>784</v>
      </c>
      <c r="C12" s="87">
        <v>1</v>
      </c>
      <c r="D12" s="87">
        <v>0</v>
      </c>
    </row>
    <row r="13" spans="2:4" x14ac:dyDescent="0.35">
      <c r="B13" s="86" t="s">
        <v>785</v>
      </c>
      <c r="C13" s="87">
        <v>1</v>
      </c>
      <c r="D13" s="87">
        <v>1</v>
      </c>
    </row>
    <row r="14" spans="2:4" x14ac:dyDescent="0.35">
      <c r="B14" s="86" t="s">
        <v>786</v>
      </c>
      <c r="C14" s="87">
        <v>0</v>
      </c>
      <c r="D14" s="87">
        <v>0</v>
      </c>
    </row>
    <row r="15" spans="2:4" x14ac:dyDescent="0.35">
      <c r="B15" s="86" t="s">
        <v>787</v>
      </c>
      <c r="C15" s="87">
        <v>1</v>
      </c>
      <c r="D15" s="87">
        <v>1</v>
      </c>
    </row>
    <row r="16" spans="2:4" x14ac:dyDescent="0.35">
      <c r="B16" s="86" t="s">
        <v>788</v>
      </c>
      <c r="C16" s="87">
        <v>1</v>
      </c>
      <c r="D16" s="87">
        <v>1</v>
      </c>
    </row>
    <row r="17" spans="2:4" x14ac:dyDescent="0.35">
      <c r="B17" s="86" t="s">
        <v>789</v>
      </c>
      <c r="C17" s="87">
        <v>1</v>
      </c>
      <c r="D17" s="87">
        <v>0</v>
      </c>
    </row>
    <row r="18" spans="2:4" x14ac:dyDescent="0.35">
      <c r="B18" s="86" t="s">
        <v>790</v>
      </c>
      <c r="C18" s="87">
        <v>0</v>
      </c>
      <c r="D18" s="87">
        <v>0</v>
      </c>
    </row>
    <row r="19" spans="2:4" x14ac:dyDescent="0.35">
      <c r="B19" s="86" t="s">
        <v>791</v>
      </c>
      <c r="C19" s="87">
        <v>1</v>
      </c>
      <c r="D19" s="87">
        <v>0</v>
      </c>
    </row>
    <row r="20" spans="2:4" x14ac:dyDescent="0.35">
      <c r="B20" s="86" t="s">
        <v>792</v>
      </c>
      <c r="C20" s="87">
        <v>1</v>
      </c>
      <c r="D20" s="87">
        <v>0</v>
      </c>
    </row>
    <row r="21" spans="2:4" x14ac:dyDescent="0.35">
      <c r="B21" s="86" t="s">
        <v>793</v>
      </c>
      <c r="C21" s="87">
        <v>1</v>
      </c>
      <c r="D21" s="87">
        <v>0</v>
      </c>
    </row>
    <row r="22" spans="2:4" x14ac:dyDescent="0.35">
      <c r="B22" s="86" t="s">
        <v>794</v>
      </c>
      <c r="C22" s="87">
        <v>1</v>
      </c>
      <c r="D22" s="87">
        <v>1</v>
      </c>
    </row>
    <row r="23" spans="2:4" x14ac:dyDescent="0.35">
      <c r="B23" s="86" t="s">
        <v>795</v>
      </c>
      <c r="C23" s="87">
        <v>1</v>
      </c>
      <c r="D23" s="87">
        <v>1</v>
      </c>
    </row>
    <row r="24" spans="2:4" x14ac:dyDescent="0.35">
      <c r="B24" s="86" t="s">
        <v>796</v>
      </c>
      <c r="C24" s="87">
        <v>0</v>
      </c>
      <c r="D24" s="87">
        <v>0</v>
      </c>
    </row>
    <row r="25" spans="2:4" x14ac:dyDescent="0.35">
      <c r="B25" s="86" t="s">
        <v>797</v>
      </c>
      <c r="C25" s="87">
        <v>1</v>
      </c>
      <c r="D25" s="87">
        <v>1</v>
      </c>
    </row>
    <row r="26" spans="2:4" x14ac:dyDescent="0.35">
      <c r="B26" s="86" t="s">
        <v>798</v>
      </c>
      <c r="C26" s="87">
        <v>1</v>
      </c>
      <c r="D26" s="87">
        <v>0</v>
      </c>
    </row>
    <row r="27" spans="2:4" x14ac:dyDescent="0.35">
      <c r="B27" s="86" t="s">
        <v>799</v>
      </c>
      <c r="C27" s="87">
        <v>1</v>
      </c>
      <c r="D27" s="87">
        <v>0</v>
      </c>
    </row>
    <row r="28" spans="2:4" x14ac:dyDescent="0.35">
      <c r="B28" s="86" t="s">
        <v>800</v>
      </c>
      <c r="C28" s="87">
        <v>0</v>
      </c>
      <c r="D28" s="87">
        <v>0</v>
      </c>
    </row>
    <row r="29" spans="2:4" x14ac:dyDescent="0.35">
      <c r="B29" s="86" t="s">
        <v>801</v>
      </c>
      <c r="C29" s="87">
        <v>1</v>
      </c>
      <c r="D29" s="87">
        <v>0</v>
      </c>
    </row>
    <row r="30" spans="2:4" x14ac:dyDescent="0.35">
      <c r="B30" s="86" t="s">
        <v>802</v>
      </c>
      <c r="C30" s="87">
        <v>1</v>
      </c>
      <c r="D30" s="87">
        <v>0</v>
      </c>
    </row>
    <row r="31" spans="2:4" x14ac:dyDescent="0.35">
      <c r="B31" s="86" t="s">
        <v>803</v>
      </c>
      <c r="C31" s="87">
        <v>1</v>
      </c>
      <c r="D31" s="87">
        <v>1</v>
      </c>
    </row>
    <row r="32" spans="2:4" x14ac:dyDescent="0.35">
      <c r="B32" s="86" t="s">
        <v>804</v>
      </c>
      <c r="C32" s="87">
        <v>0</v>
      </c>
      <c r="D32" s="87">
        <v>0</v>
      </c>
    </row>
    <row r="33" spans="2:4" x14ac:dyDescent="0.35">
      <c r="B33" s="86" t="s">
        <v>805</v>
      </c>
      <c r="C33" s="87">
        <v>1</v>
      </c>
      <c r="D33" s="87">
        <v>1</v>
      </c>
    </row>
    <row r="34" spans="2:4" x14ac:dyDescent="0.35">
      <c r="B34" s="86" t="s">
        <v>806</v>
      </c>
      <c r="C34" s="87">
        <v>1</v>
      </c>
      <c r="D34" s="87">
        <v>1</v>
      </c>
    </row>
    <row r="35" spans="2:4" x14ac:dyDescent="0.35">
      <c r="B35" s="86" t="s">
        <v>807</v>
      </c>
      <c r="C35" s="87">
        <v>1</v>
      </c>
      <c r="D35" s="87">
        <v>0</v>
      </c>
    </row>
    <row r="36" spans="2:4" x14ac:dyDescent="0.35">
      <c r="B36" s="86" t="s">
        <v>808</v>
      </c>
      <c r="C36" s="87">
        <v>1</v>
      </c>
      <c r="D36" s="87">
        <v>0</v>
      </c>
    </row>
    <row r="37" spans="2:4" x14ac:dyDescent="0.35">
      <c r="B37" s="86" t="s">
        <v>809</v>
      </c>
      <c r="C37" s="87">
        <v>1</v>
      </c>
      <c r="D37" s="87">
        <v>0</v>
      </c>
    </row>
    <row r="38" spans="2:4" x14ac:dyDescent="0.35">
      <c r="B38" s="86" t="s">
        <v>810</v>
      </c>
      <c r="C38" s="87">
        <v>1</v>
      </c>
      <c r="D38" s="87">
        <v>0</v>
      </c>
    </row>
    <row r="39" spans="2:4" x14ac:dyDescent="0.35">
      <c r="B39" s="86" t="s">
        <v>811</v>
      </c>
      <c r="C39" s="87">
        <v>1</v>
      </c>
      <c r="D39" s="87">
        <v>0</v>
      </c>
    </row>
  </sheetData>
  <sheetProtection algorithmName="SHA-512" hashValue="hoc85OdAxSW+9J1ASbYZ12nZf2PG0jgPr0MTOM11NxvHp8NvhqdlKMSDm6QWIDhb+Q0T9HXZ5CIcbh5uUX98Zw==" saltValue="4cFFDKfxlC4Yz71zPQZ0uw==" spinCount="100000" sheet="1" objects="1" scenarios="1"/>
  <phoneticPr fontId="33"/>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101</vt:i4>
      </vt:variant>
    </vt:vector>
  </HeadingPairs>
  <TitlesOfParts>
    <vt:vector size="116" baseType="lpstr">
      <vt:lpstr>アクロ計算表 (入力用)</vt:lpstr>
      <vt:lpstr>使い方</vt:lpstr>
      <vt:lpstr>登録</vt:lpstr>
      <vt:lpstr>アクロ計算表（サンプル）</vt:lpstr>
      <vt:lpstr>How to use</vt:lpstr>
      <vt:lpstr>ACRO CALCULATOR</vt:lpstr>
      <vt:lpstr>Construction DD</vt:lpstr>
      <vt:lpstr>Connection DD</vt:lpstr>
      <vt:lpstr>Directions DD</vt:lpstr>
      <vt:lpstr>Position1 DD</vt:lpstr>
      <vt:lpstr>Position2 DD</vt:lpstr>
      <vt:lpstr>Rotation Base DD</vt:lpstr>
      <vt:lpstr>Rotation Plane DD</vt:lpstr>
      <vt:lpstr>Bonus DD</vt:lpstr>
      <vt:lpstr>Requirements</vt:lpstr>
      <vt:lpstr>Bon1_A</vt:lpstr>
      <vt:lpstr>Bon1_B</vt:lpstr>
      <vt:lpstr>Bon1_C</vt:lpstr>
      <vt:lpstr>Bon1_P</vt:lpstr>
      <vt:lpstr>Bon1DD_A</vt:lpstr>
      <vt:lpstr>Bon1DD_B</vt:lpstr>
      <vt:lpstr>Bon1DD_C</vt:lpstr>
      <vt:lpstr>Bon1DD_P</vt:lpstr>
      <vt:lpstr>Bon1Not_A</vt:lpstr>
      <vt:lpstr>Bon1Not_B</vt:lpstr>
      <vt:lpstr>Bon1Not_C</vt:lpstr>
      <vt:lpstr>Bon1Not_P</vt:lpstr>
      <vt:lpstr>Bon1Var_A</vt:lpstr>
      <vt:lpstr>Bon1Var_B</vt:lpstr>
      <vt:lpstr>Bon1Var_C</vt:lpstr>
      <vt:lpstr>Bon1Var_P</vt:lpstr>
      <vt:lpstr>Conn_A</vt:lpstr>
      <vt:lpstr>Conn_B</vt:lpstr>
      <vt:lpstr>Conn_C</vt:lpstr>
      <vt:lpstr>Conn_P</vt:lpstr>
      <vt:lpstr>ConnDD_A</vt:lpstr>
      <vt:lpstr>ConnDD_B</vt:lpstr>
      <vt:lpstr>ConnDD_C</vt:lpstr>
      <vt:lpstr>ConnDD_P</vt:lpstr>
      <vt:lpstr>ConnNot_B</vt:lpstr>
      <vt:lpstr>ConnNot_P</vt:lpstr>
      <vt:lpstr>Cons_A</vt:lpstr>
      <vt:lpstr>Cons_B</vt:lpstr>
      <vt:lpstr>Cons_C</vt:lpstr>
      <vt:lpstr>Cons_P</vt:lpstr>
      <vt:lpstr>ConsDD_A</vt:lpstr>
      <vt:lpstr>ConsDD_B</vt:lpstr>
      <vt:lpstr>ConsDD_C</vt:lpstr>
      <vt:lpstr>ConsDD_P</vt:lpstr>
      <vt:lpstr>ConsNot_A</vt:lpstr>
      <vt:lpstr>ConsNot_B</vt:lpstr>
      <vt:lpstr>ConsNot_C</vt:lpstr>
      <vt:lpstr>ConsNot_P</vt:lpstr>
      <vt:lpstr>Dir_A</vt:lpstr>
      <vt:lpstr>Dir_B</vt:lpstr>
      <vt:lpstr>Dir_C</vt:lpstr>
      <vt:lpstr>Dir_P</vt:lpstr>
      <vt:lpstr>DirDD_A</vt:lpstr>
      <vt:lpstr>DirDD_B</vt:lpstr>
      <vt:lpstr>DirDD_C</vt:lpstr>
      <vt:lpstr>DirDD_P</vt:lpstr>
      <vt:lpstr>DirNot_A</vt:lpstr>
      <vt:lpstr>DirNot_C</vt:lpstr>
      <vt:lpstr>Pos1_A</vt:lpstr>
      <vt:lpstr>Pos1_B</vt:lpstr>
      <vt:lpstr>Pos1_C</vt:lpstr>
      <vt:lpstr>Pos1_P</vt:lpstr>
      <vt:lpstr>Pos1DD_A</vt:lpstr>
      <vt:lpstr>Pos1DD_B</vt:lpstr>
      <vt:lpstr>Pos1DD_C</vt:lpstr>
      <vt:lpstr>Pos1DD_P</vt:lpstr>
      <vt:lpstr>Pos1Not_A</vt:lpstr>
      <vt:lpstr>Pos1Not_B</vt:lpstr>
      <vt:lpstr>Pos1Not_C</vt:lpstr>
      <vt:lpstr>Pos1Not_P</vt:lpstr>
      <vt:lpstr>Pos1Var_A</vt:lpstr>
      <vt:lpstr>Pos1Var_B</vt:lpstr>
      <vt:lpstr>Pos1Var_C</vt:lpstr>
      <vt:lpstr>Pos1Var_P</vt:lpstr>
      <vt:lpstr>Pos2_A</vt:lpstr>
      <vt:lpstr>Pos2_B</vt:lpstr>
      <vt:lpstr>Pos2_C</vt:lpstr>
      <vt:lpstr>Pos2_P</vt:lpstr>
      <vt:lpstr>Pos2DD_A</vt:lpstr>
      <vt:lpstr>Pos2DD_B</vt:lpstr>
      <vt:lpstr>Pos2DD_C</vt:lpstr>
      <vt:lpstr>Pos2DD_P</vt:lpstr>
      <vt:lpstr>Pos2Not_A</vt:lpstr>
      <vt:lpstr>Pos2Not_B</vt:lpstr>
      <vt:lpstr>Pos2Not_C</vt:lpstr>
      <vt:lpstr>Pos2Not_P</vt:lpstr>
      <vt:lpstr>Pos2Var_A</vt:lpstr>
      <vt:lpstr>Pos2Var_B</vt:lpstr>
      <vt:lpstr>Pos2Var_C</vt:lpstr>
      <vt:lpstr>Pos2Var_P</vt:lpstr>
      <vt:lpstr>Rot_A</vt:lpstr>
      <vt:lpstr>Rot_B</vt:lpstr>
      <vt:lpstr>Rot_C</vt:lpstr>
      <vt:lpstr>Rot_P</vt:lpstr>
      <vt:lpstr>RotB_A</vt:lpstr>
      <vt:lpstr>RotB_B</vt:lpstr>
      <vt:lpstr>RotB_C</vt:lpstr>
      <vt:lpstr>RotB_P</vt:lpstr>
      <vt:lpstr>RotBDD_A</vt:lpstr>
      <vt:lpstr>RotBDD_B</vt:lpstr>
      <vt:lpstr>RotBDD_C</vt:lpstr>
      <vt:lpstr>RotBDD_P</vt:lpstr>
      <vt:lpstr>RotBNot_B</vt:lpstr>
      <vt:lpstr>RotBNot_C</vt:lpstr>
      <vt:lpstr>RotBNot_P</vt:lpstr>
      <vt:lpstr>RotDD_A</vt:lpstr>
      <vt:lpstr>RotDD_B</vt:lpstr>
      <vt:lpstr>RotDD_C</vt:lpstr>
      <vt:lpstr>RotDD_P</vt:lpstr>
      <vt:lpstr>RotNot_A</vt:lpstr>
      <vt:lpstr>RotNot_C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ＡＳ委員会競技部</dc:creator>
  <cp:keywords/>
  <dc:description/>
  <cp:lastModifiedBy>Rieko TAKITA</cp:lastModifiedBy>
  <cp:revision/>
  <dcterms:created xsi:type="dcterms:W3CDTF">2024-07-04T23:25:04Z</dcterms:created>
  <dcterms:modified xsi:type="dcterms:W3CDTF">2025-03-08T04:33:24Z</dcterms:modified>
  <cp:category/>
  <cp:contentStatus/>
</cp:coreProperties>
</file>