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z_kunika_file\synchro\★manual&amp;帳票類\02_記録関係(抽選含む)\競技運営ツール\"/>
    </mc:Choice>
  </mc:AlternateContent>
  <xr:revisionPtr revIDLastSave="0" documentId="8_{B115F7E6-5923-4845-B426-CBF7BE8510B8}" xr6:coauthVersionLast="47" xr6:coauthVersionMax="47" xr10:uidLastSave="{00000000-0000-0000-0000-000000000000}"/>
  <bookViews>
    <workbookView xWindow="-110" yWindow="-110" windowWidth="19420" windowHeight="11500" xr2:uid="{D27DD30B-96C9-468A-BC16-2610FCAFB0C0}"/>
  </bookViews>
  <sheets>
    <sheet name="説明" sheetId="2" r:id="rId1"/>
    <sheet name="係数" sheetId="8" r:id="rId2"/>
    <sheet name="入力シート" sheetId="1" r:id="rId3"/>
    <sheet name="S・D結果" sheetId="5" r:id="rId4"/>
    <sheet name="チーム種目結果" sheetId="3" r:id="rId5"/>
    <sheet name="リスト" sheetId="6" r:id="rId6"/>
    <sheet name="無呼吸上限値" sheetId="7" r:id="rId7"/>
  </sheets>
  <definedNames>
    <definedName name="_xlnm.Print_Area" localSheetId="2">入力シート!$A$1:$AD$628</definedName>
    <definedName name="_xlnm.Print_Titles" localSheetId="2">入力シート!$1:$4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17" i="1" l="1"/>
  <c r="W616" i="1"/>
  <c r="W615" i="1"/>
  <c r="W614" i="1"/>
  <c r="W613" i="1"/>
  <c r="W612" i="1"/>
  <c r="W611" i="1"/>
  <c r="W610" i="1"/>
  <c r="W609" i="1"/>
  <c r="W608" i="1"/>
  <c r="W607" i="1"/>
  <c r="W586" i="1"/>
  <c r="W585" i="1"/>
  <c r="W584" i="1"/>
  <c r="W583" i="1"/>
  <c r="W582" i="1"/>
  <c r="W581" i="1"/>
  <c r="W580" i="1"/>
  <c r="W579" i="1"/>
  <c r="W578" i="1"/>
  <c r="W577" i="1"/>
  <c r="W576" i="1"/>
  <c r="W555" i="1"/>
  <c r="W554" i="1"/>
  <c r="W553" i="1"/>
  <c r="W552" i="1"/>
  <c r="W551" i="1"/>
  <c r="W550" i="1"/>
  <c r="W549" i="1"/>
  <c r="W548" i="1"/>
  <c r="W547" i="1"/>
  <c r="W546" i="1"/>
  <c r="W545" i="1"/>
  <c r="W524" i="1"/>
  <c r="W523" i="1"/>
  <c r="W522" i="1"/>
  <c r="W521" i="1"/>
  <c r="W520" i="1"/>
  <c r="W519" i="1"/>
  <c r="W518" i="1"/>
  <c r="W517" i="1"/>
  <c r="W516" i="1"/>
  <c r="W515" i="1"/>
  <c r="W514" i="1"/>
  <c r="W493" i="1"/>
  <c r="W492" i="1"/>
  <c r="W491" i="1"/>
  <c r="W490" i="1"/>
  <c r="W489" i="1"/>
  <c r="W488" i="1"/>
  <c r="W487" i="1"/>
  <c r="W486" i="1"/>
  <c r="W485" i="1"/>
  <c r="W484" i="1"/>
  <c r="W483" i="1"/>
  <c r="W462" i="1"/>
  <c r="W461" i="1"/>
  <c r="W460" i="1"/>
  <c r="W459" i="1"/>
  <c r="W458" i="1"/>
  <c r="W457" i="1"/>
  <c r="W456" i="1"/>
  <c r="W455" i="1"/>
  <c r="W454" i="1"/>
  <c r="W453" i="1"/>
  <c r="W452" i="1"/>
  <c r="W431" i="1"/>
  <c r="W430" i="1"/>
  <c r="W429" i="1"/>
  <c r="W428" i="1"/>
  <c r="W427" i="1"/>
  <c r="W426" i="1"/>
  <c r="W425" i="1"/>
  <c r="W424" i="1"/>
  <c r="W423" i="1"/>
  <c r="W422" i="1"/>
  <c r="W421" i="1"/>
  <c r="W400" i="1"/>
  <c r="W399" i="1"/>
  <c r="W398" i="1"/>
  <c r="W397" i="1"/>
  <c r="W396" i="1"/>
  <c r="W395" i="1"/>
  <c r="W394" i="1"/>
  <c r="W393" i="1"/>
  <c r="W392" i="1"/>
  <c r="W391" i="1"/>
  <c r="W390" i="1"/>
  <c r="W369" i="1"/>
  <c r="W368" i="1"/>
  <c r="W367" i="1"/>
  <c r="W366" i="1"/>
  <c r="W365" i="1"/>
  <c r="W364" i="1"/>
  <c r="W363" i="1"/>
  <c r="W362" i="1"/>
  <c r="W361" i="1"/>
  <c r="W360" i="1"/>
  <c r="W359" i="1"/>
  <c r="W338" i="1"/>
  <c r="W337" i="1"/>
  <c r="W336" i="1"/>
  <c r="W335" i="1"/>
  <c r="W334" i="1"/>
  <c r="W333" i="1"/>
  <c r="W332" i="1"/>
  <c r="W331" i="1"/>
  <c r="W330" i="1"/>
  <c r="W329" i="1"/>
  <c r="W328" i="1"/>
  <c r="W307" i="1"/>
  <c r="W306" i="1"/>
  <c r="W305" i="1"/>
  <c r="W304" i="1"/>
  <c r="W303" i="1"/>
  <c r="W302" i="1"/>
  <c r="W301" i="1"/>
  <c r="W300" i="1"/>
  <c r="W299" i="1"/>
  <c r="W298" i="1"/>
  <c r="W297" i="1"/>
  <c r="W276" i="1"/>
  <c r="W275" i="1"/>
  <c r="W274" i="1"/>
  <c r="W273" i="1"/>
  <c r="W272" i="1"/>
  <c r="W271" i="1"/>
  <c r="W270" i="1"/>
  <c r="W269" i="1"/>
  <c r="W268" i="1"/>
  <c r="W267" i="1"/>
  <c r="W266" i="1"/>
  <c r="W245" i="1"/>
  <c r="W244" i="1"/>
  <c r="W243" i="1"/>
  <c r="W242" i="1"/>
  <c r="W241" i="1"/>
  <c r="W240" i="1"/>
  <c r="W239" i="1"/>
  <c r="W238" i="1"/>
  <c r="W237" i="1"/>
  <c r="W236" i="1"/>
  <c r="W235" i="1"/>
  <c r="W214" i="1"/>
  <c r="W213" i="1"/>
  <c r="W212" i="1"/>
  <c r="W211" i="1"/>
  <c r="W210" i="1"/>
  <c r="W209" i="1"/>
  <c r="W208" i="1"/>
  <c r="W207" i="1"/>
  <c r="W206" i="1"/>
  <c r="W205" i="1"/>
  <c r="W204" i="1"/>
  <c r="W183" i="1"/>
  <c r="W182" i="1"/>
  <c r="W181" i="1"/>
  <c r="W180" i="1"/>
  <c r="W179" i="1"/>
  <c r="W178" i="1"/>
  <c r="W177" i="1"/>
  <c r="W176" i="1"/>
  <c r="W175" i="1"/>
  <c r="W174" i="1"/>
  <c r="W173" i="1"/>
  <c r="W152" i="1"/>
  <c r="W151" i="1"/>
  <c r="W150" i="1"/>
  <c r="W149" i="1"/>
  <c r="W148" i="1"/>
  <c r="W147" i="1"/>
  <c r="W146" i="1"/>
  <c r="W145" i="1"/>
  <c r="W144" i="1"/>
  <c r="W143" i="1"/>
  <c r="W142" i="1"/>
  <c r="W121" i="1"/>
  <c r="W120" i="1"/>
  <c r="W119" i="1"/>
  <c r="W118" i="1"/>
  <c r="W117" i="1"/>
  <c r="W116" i="1"/>
  <c r="W115" i="1"/>
  <c r="W114" i="1"/>
  <c r="W113" i="1"/>
  <c r="W112" i="1"/>
  <c r="W111" i="1"/>
  <c r="W90" i="1"/>
  <c r="W89" i="1"/>
  <c r="W88" i="1"/>
  <c r="W87" i="1"/>
  <c r="W86" i="1"/>
  <c r="W85" i="1"/>
  <c r="W84" i="1"/>
  <c r="W83" i="1"/>
  <c r="W82" i="1"/>
  <c r="W81" i="1"/>
  <c r="W80" i="1"/>
  <c r="W59" i="1"/>
  <c r="W58" i="1"/>
  <c r="W57" i="1"/>
  <c r="W56" i="1"/>
  <c r="W55" i="1"/>
  <c r="W54" i="1"/>
  <c r="W53" i="1"/>
  <c r="W52" i="1"/>
  <c r="W51" i="1"/>
  <c r="W50" i="1"/>
  <c r="W49" i="1"/>
  <c r="W19" i="1"/>
  <c r="W20" i="1"/>
  <c r="W21" i="1"/>
  <c r="W22" i="1"/>
  <c r="W23" i="1"/>
  <c r="W24" i="1"/>
  <c r="W25" i="1"/>
  <c r="W26" i="1"/>
  <c r="W27" i="1"/>
  <c r="W28" i="1"/>
  <c r="W18" i="1"/>
  <c r="G617" i="1"/>
  <c r="G616" i="1"/>
  <c r="G615" i="1"/>
  <c r="G614" i="1"/>
  <c r="G613" i="1"/>
  <c r="G612" i="1"/>
  <c r="G611" i="1"/>
  <c r="G610" i="1"/>
  <c r="G609" i="1"/>
  <c r="G608" i="1"/>
  <c r="G607" i="1"/>
  <c r="G586" i="1"/>
  <c r="G585" i="1"/>
  <c r="G584" i="1"/>
  <c r="G583" i="1"/>
  <c r="G582" i="1"/>
  <c r="G581" i="1"/>
  <c r="G580" i="1"/>
  <c r="G579" i="1"/>
  <c r="G578" i="1"/>
  <c r="G577" i="1"/>
  <c r="G576" i="1"/>
  <c r="G555" i="1"/>
  <c r="G554" i="1"/>
  <c r="G553" i="1"/>
  <c r="G552" i="1"/>
  <c r="G551" i="1"/>
  <c r="G550" i="1"/>
  <c r="G549" i="1"/>
  <c r="G548" i="1"/>
  <c r="G547" i="1"/>
  <c r="G546" i="1"/>
  <c r="G545" i="1"/>
  <c r="G524" i="1"/>
  <c r="G523" i="1"/>
  <c r="G522" i="1"/>
  <c r="G521" i="1"/>
  <c r="G520" i="1"/>
  <c r="G519" i="1"/>
  <c r="G518" i="1"/>
  <c r="G517" i="1"/>
  <c r="G516" i="1"/>
  <c r="G515" i="1"/>
  <c r="G514" i="1"/>
  <c r="G493" i="1"/>
  <c r="G492" i="1"/>
  <c r="G491" i="1"/>
  <c r="G490" i="1"/>
  <c r="G489" i="1"/>
  <c r="G488" i="1"/>
  <c r="G487" i="1"/>
  <c r="G486" i="1"/>
  <c r="G485" i="1"/>
  <c r="G484" i="1"/>
  <c r="G483" i="1"/>
  <c r="G462" i="1"/>
  <c r="G461" i="1"/>
  <c r="G460" i="1"/>
  <c r="G459" i="1"/>
  <c r="G458" i="1"/>
  <c r="G457" i="1"/>
  <c r="G456" i="1"/>
  <c r="G455" i="1"/>
  <c r="G454" i="1"/>
  <c r="G453" i="1"/>
  <c r="G452" i="1"/>
  <c r="G431" i="1"/>
  <c r="G430" i="1"/>
  <c r="G429" i="1"/>
  <c r="G428" i="1"/>
  <c r="G427" i="1"/>
  <c r="G426" i="1"/>
  <c r="G425" i="1"/>
  <c r="G424" i="1"/>
  <c r="G423" i="1"/>
  <c r="G422" i="1"/>
  <c r="G421" i="1"/>
  <c r="G400" i="1"/>
  <c r="G399" i="1"/>
  <c r="G398" i="1"/>
  <c r="G397" i="1"/>
  <c r="G396" i="1"/>
  <c r="G395" i="1"/>
  <c r="G394" i="1"/>
  <c r="G393" i="1"/>
  <c r="G392" i="1"/>
  <c r="G391" i="1"/>
  <c r="G390" i="1"/>
  <c r="G369" i="1"/>
  <c r="G368" i="1"/>
  <c r="G367" i="1"/>
  <c r="G366" i="1"/>
  <c r="G365" i="1"/>
  <c r="G364" i="1"/>
  <c r="G363" i="1"/>
  <c r="G362" i="1"/>
  <c r="G361" i="1"/>
  <c r="G360" i="1"/>
  <c r="G359" i="1"/>
  <c r="G338" i="1"/>
  <c r="G337" i="1"/>
  <c r="G336" i="1"/>
  <c r="G335" i="1"/>
  <c r="G334" i="1"/>
  <c r="G333" i="1"/>
  <c r="G332" i="1"/>
  <c r="G331" i="1"/>
  <c r="G330" i="1"/>
  <c r="G329" i="1"/>
  <c r="G328" i="1"/>
  <c r="G307" i="1"/>
  <c r="G306" i="1"/>
  <c r="G305" i="1"/>
  <c r="G304" i="1"/>
  <c r="G303" i="1"/>
  <c r="G302" i="1"/>
  <c r="G301" i="1"/>
  <c r="G300" i="1"/>
  <c r="G299" i="1"/>
  <c r="G298" i="1"/>
  <c r="G297" i="1"/>
  <c r="G276" i="1"/>
  <c r="G275" i="1"/>
  <c r="G274" i="1"/>
  <c r="G273" i="1"/>
  <c r="G272" i="1"/>
  <c r="G271" i="1"/>
  <c r="G270" i="1"/>
  <c r="G269" i="1"/>
  <c r="G268" i="1"/>
  <c r="G267" i="1"/>
  <c r="G266" i="1"/>
  <c r="G245" i="1"/>
  <c r="G244" i="1"/>
  <c r="G243" i="1"/>
  <c r="G242" i="1"/>
  <c r="G241" i="1"/>
  <c r="G240" i="1"/>
  <c r="G239" i="1"/>
  <c r="G238" i="1"/>
  <c r="G237" i="1"/>
  <c r="G236" i="1"/>
  <c r="G235" i="1"/>
  <c r="G214" i="1"/>
  <c r="G213" i="1"/>
  <c r="G212" i="1"/>
  <c r="G211" i="1"/>
  <c r="G210" i="1"/>
  <c r="G209" i="1"/>
  <c r="G208" i="1"/>
  <c r="G207" i="1"/>
  <c r="G206" i="1"/>
  <c r="G205" i="1"/>
  <c r="G204" i="1"/>
  <c r="G183" i="1"/>
  <c r="G182" i="1"/>
  <c r="G181" i="1"/>
  <c r="G180" i="1"/>
  <c r="G179" i="1"/>
  <c r="G178" i="1"/>
  <c r="G177" i="1"/>
  <c r="G176" i="1"/>
  <c r="G175" i="1"/>
  <c r="G174" i="1"/>
  <c r="G173" i="1"/>
  <c r="G152" i="1"/>
  <c r="G151" i="1"/>
  <c r="G150" i="1"/>
  <c r="G149" i="1"/>
  <c r="G148" i="1"/>
  <c r="G147" i="1"/>
  <c r="G146" i="1"/>
  <c r="G145" i="1"/>
  <c r="G144" i="1"/>
  <c r="G143" i="1"/>
  <c r="G142" i="1"/>
  <c r="G121" i="1"/>
  <c r="G120" i="1"/>
  <c r="G119" i="1"/>
  <c r="G118" i="1"/>
  <c r="G117" i="1"/>
  <c r="G116" i="1"/>
  <c r="G115" i="1"/>
  <c r="G114" i="1"/>
  <c r="G113" i="1"/>
  <c r="G112" i="1"/>
  <c r="G111" i="1"/>
  <c r="G90" i="1"/>
  <c r="G89" i="1"/>
  <c r="G88" i="1"/>
  <c r="G87" i="1"/>
  <c r="G86" i="1"/>
  <c r="G85" i="1"/>
  <c r="G84" i="1"/>
  <c r="G83" i="1"/>
  <c r="G82" i="1"/>
  <c r="G81" i="1"/>
  <c r="G80" i="1"/>
  <c r="G59" i="1"/>
  <c r="G58" i="1"/>
  <c r="G57" i="1"/>
  <c r="G56" i="1"/>
  <c r="G55" i="1"/>
  <c r="G54" i="1"/>
  <c r="G53" i="1"/>
  <c r="G52" i="1"/>
  <c r="G51" i="1"/>
  <c r="G50" i="1"/>
  <c r="G49" i="1"/>
  <c r="G19" i="1"/>
  <c r="G20" i="1"/>
  <c r="G21" i="1"/>
  <c r="G22" i="1"/>
  <c r="G23" i="1"/>
  <c r="G24" i="1"/>
  <c r="G25" i="1"/>
  <c r="G26" i="1"/>
  <c r="G27" i="1"/>
  <c r="G28" i="1"/>
  <c r="G18" i="1"/>
  <c r="E604" i="1"/>
  <c r="E573" i="1"/>
  <c r="E542" i="1"/>
  <c r="E511" i="1"/>
  <c r="E480" i="1"/>
  <c r="E449" i="1"/>
  <c r="E418" i="1"/>
  <c r="E387" i="1"/>
  <c r="E356" i="1"/>
  <c r="E325" i="1"/>
  <c r="E294" i="1"/>
  <c r="E263" i="1"/>
  <c r="E232" i="1"/>
  <c r="E201" i="1"/>
  <c r="E170" i="1"/>
  <c r="E139" i="1"/>
  <c r="E108" i="1"/>
  <c r="E77" i="1"/>
  <c r="E46" i="1"/>
  <c r="E15" i="1"/>
  <c r="K625" i="1" l="1"/>
  <c r="Y625" i="1" s="1"/>
  <c r="K624" i="1"/>
  <c r="Y624" i="1" s="1"/>
  <c r="K623" i="1"/>
  <c r="Y623" i="1" s="1"/>
  <c r="K617" i="1"/>
  <c r="K616" i="1"/>
  <c r="K615" i="1"/>
  <c r="K614" i="1"/>
  <c r="K613" i="1"/>
  <c r="K612" i="1"/>
  <c r="K611" i="1"/>
  <c r="K610" i="1"/>
  <c r="K609" i="1"/>
  <c r="K608" i="1"/>
  <c r="K607" i="1"/>
  <c r="K594" i="1"/>
  <c r="Y594" i="1" s="1"/>
  <c r="K593" i="1"/>
  <c r="Y593" i="1" s="1"/>
  <c r="K592" i="1"/>
  <c r="Y592" i="1" s="1"/>
  <c r="K586" i="1"/>
  <c r="K585" i="1"/>
  <c r="K584" i="1"/>
  <c r="K583" i="1"/>
  <c r="K582" i="1"/>
  <c r="K581" i="1"/>
  <c r="K580" i="1"/>
  <c r="K579" i="1"/>
  <c r="K578" i="1"/>
  <c r="K577" i="1"/>
  <c r="K576" i="1"/>
  <c r="K563" i="1"/>
  <c r="Y563" i="1" s="1"/>
  <c r="K562" i="1"/>
  <c r="Y562" i="1" s="1"/>
  <c r="K561" i="1"/>
  <c r="Y561" i="1" s="1"/>
  <c r="K555" i="1"/>
  <c r="K554" i="1"/>
  <c r="K553" i="1"/>
  <c r="K552" i="1"/>
  <c r="K551" i="1"/>
  <c r="K550" i="1"/>
  <c r="K549" i="1"/>
  <c r="K548" i="1"/>
  <c r="K547" i="1"/>
  <c r="K546" i="1"/>
  <c r="K545" i="1"/>
  <c r="K532" i="1"/>
  <c r="Y532" i="1" s="1"/>
  <c r="K531" i="1"/>
  <c r="Y531" i="1" s="1"/>
  <c r="K530" i="1"/>
  <c r="Y530" i="1" s="1"/>
  <c r="K524" i="1"/>
  <c r="K523" i="1"/>
  <c r="K522" i="1"/>
  <c r="K521" i="1"/>
  <c r="K520" i="1"/>
  <c r="K519" i="1"/>
  <c r="K518" i="1"/>
  <c r="K517" i="1"/>
  <c r="K516" i="1"/>
  <c r="K515" i="1"/>
  <c r="K514" i="1"/>
  <c r="K501" i="1"/>
  <c r="Y501" i="1" s="1"/>
  <c r="K500" i="1"/>
  <c r="Y500" i="1" s="1"/>
  <c r="K499" i="1"/>
  <c r="Y499" i="1" s="1"/>
  <c r="K493" i="1"/>
  <c r="K492" i="1"/>
  <c r="K491" i="1"/>
  <c r="K490" i="1"/>
  <c r="K489" i="1"/>
  <c r="K488" i="1"/>
  <c r="K487" i="1"/>
  <c r="K486" i="1"/>
  <c r="K485" i="1"/>
  <c r="K484" i="1"/>
  <c r="K483" i="1"/>
  <c r="K470" i="1"/>
  <c r="Y470" i="1" s="1"/>
  <c r="K469" i="1"/>
  <c r="Y469" i="1" s="1"/>
  <c r="K468" i="1"/>
  <c r="Y468" i="1" s="1"/>
  <c r="K462" i="1"/>
  <c r="K461" i="1"/>
  <c r="K460" i="1"/>
  <c r="K459" i="1"/>
  <c r="K458" i="1"/>
  <c r="K457" i="1"/>
  <c r="K456" i="1"/>
  <c r="K455" i="1"/>
  <c r="K454" i="1"/>
  <c r="K453" i="1"/>
  <c r="K452" i="1"/>
  <c r="K439" i="1"/>
  <c r="Y439" i="1" s="1"/>
  <c r="K438" i="1"/>
  <c r="Y438" i="1" s="1"/>
  <c r="K437" i="1"/>
  <c r="Y437" i="1" s="1"/>
  <c r="K431" i="1"/>
  <c r="K430" i="1"/>
  <c r="K429" i="1"/>
  <c r="K428" i="1"/>
  <c r="K427" i="1"/>
  <c r="K426" i="1"/>
  <c r="K425" i="1"/>
  <c r="K424" i="1"/>
  <c r="K423" i="1"/>
  <c r="K422" i="1"/>
  <c r="K421" i="1"/>
  <c r="K408" i="1"/>
  <c r="Y408" i="1" s="1"/>
  <c r="K407" i="1"/>
  <c r="Y407" i="1" s="1"/>
  <c r="K406" i="1"/>
  <c r="Y406" i="1" s="1"/>
  <c r="K400" i="1"/>
  <c r="K399" i="1"/>
  <c r="K398" i="1"/>
  <c r="K397" i="1"/>
  <c r="K396" i="1"/>
  <c r="K395" i="1"/>
  <c r="K394" i="1"/>
  <c r="K393" i="1"/>
  <c r="K392" i="1"/>
  <c r="K391" i="1"/>
  <c r="K390" i="1"/>
  <c r="K377" i="1"/>
  <c r="Y377" i="1" s="1"/>
  <c r="K376" i="1"/>
  <c r="Y376" i="1" s="1"/>
  <c r="K375" i="1"/>
  <c r="Y375" i="1" s="1"/>
  <c r="K369" i="1"/>
  <c r="K368" i="1"/>
  <c r="K367" i="1"/>
  <c r="K366" i="1"/>
  <c r="K365" i="1"/>
  <c r="K364" i="1"/>
  <c r="K363" i="1"/>
  <c r="K362" i="1"/>
  <c r="K361" i="1"/>
  <c r="K360" i="1"/>
  <c r="K359" i="1"/>
  <c r="K346" i="1"/>
  <c r="Y346" i="1" s="1"/>
  <c r="K345" i="1"/>
  <c r="Y345" i="1" s="1"/>
  <c r="K344" i="1"/>
  <c r="Y344" i="1" s="1"/>
  <c r="K338" i="1"/>
  <c r="K337" i="1"/>
  <c r="K336" i="1"/>
  <c r="K335" i="1"/>
  <c r="K334" i="1"/>
  <c r="K333" i="1"/>
  <c r="K332" i="1"/>
  <c r="K331" i="1"/>
  <c r="K330" i="1"/>
  <c r="K329" i="1"/>
  <c r="K328" i="1"/>
  <c r="K315" i="1"/>
  <c r="Y315" i="1" s="1"/>
  <c r="K314" i="1"/>
  <c r="Y314" i="1" s="1"/>
  <c r="K313" i="1"/>
  <c r="Y313" i="1" s="1"/>
  <c r="K307" i="1"/>
  <c r="K306" i="1"/>
  <c r="K305" i="1"/>
  <c r="K304" i="1"/>
  <c r="K303" i="1"/>
  <c r="K302" i="1"/>
  <c r="K301" i="1"/>
  <c r="K300" i="1"/>
  <c r="K299" i="1"/>
  <c r="K298" i="1"/>
  <c r="K297" i="1"/>
  <c r="K284" i="1"/>
  <c r="Y284" i="1" s="1"/>
  <c r="K283" i="1"/>
  <c r="Y283" i="1" s="1"/>
  <c r="K282" i="1"/>
  <c r="Y282" i="1" s="1"/>
  <c r="K276" i="1"/>
  <c r="K275" i="1"/>
  <c r="K274" i="1"/>
  <c r="K273" i="1"/>
  <c r="K272" i="1"/>
  <c r="K271" i="1"/>
  <c r="K270" i="1"/>
  <c r="K269" i="1"/>
  <c r="K268" i="1"/>
  <c r="K267" i="1"/>
  <c r="K266" i="1"/>
  <c r="K253" i="1"/>
  <c r="Y253" i="1" s="1"/>
  <c r="K252" i="1"/>
  <c r="Y252" i="1" s="1"/>
  <c r="K251" i="1"/>
  <c r="Y251" i="1" s="1"/>
  <c r="K245" i="1"/>
  <c r="K244" i="1"/>
  <c r="K243" i="1"/>
  <c r="K242" i="1"/>
  <c r="K241" i="1"/>
  <c r="K240" i="1"/>
  <c r="K239" i="1"/>
  <c r="K238" i="1"/>
  <c r="K237" i="1"/>
  <c r="K236" i="1"/>
  <c r="K235" i="1"/>
  <c r="K222" i="1"/>
  <c r="Y222" i="1" s="1"/>
  <c r="K221" i="1"/>
  <c r="Y221" i="1" s="1"/>
  <c r="K220" i="1"/>
  <c r="Y220" i="1" s="1"/>
  <c r="K214" i="1"/>
  <c r="K213" i="1"/>
  <c r="K212" i="1"/>
  <c r="K211" i="1"/>
  <c r="K210" i="1"/>
  <c r="K209" i="1"/>
  <c r="K208" i="1"/>
  <c r="K207" i="1"/>
  <c r="K206" i="1"/>
  <c r="K205" i="1"/>
  <c r="K204" i="1"/>
  <c r="K191" i="1"/>
  <c r="Y191" i="1" s="1"/>
  <c r="K190" i="1"/>
  <c r="Y190" i="1" s="1"/>
  <c r="K189" i="1"/>
  <c r="Y189" i="1" s="1"/>
  <c r="K183" i="1"/>
  <c r="K182" i="1"/>
  <c r="K181" i="1"/>
  <c r="K180" i="1"/>
  <c r="K179" i="1"/>
  <c r="K178" i="1"/>
  <c r="K177" i="1"/>
  <c r="K176" i="1"/>
  <c r="K175" i="1"/>
  <c r="K174" i="1"/>
  <c r="K173" i="1"/>
  <c r="K160" i="1"/>
  <c r="Y160" i="1" s="1"/>
  <c r="K159" i="1"/>
  <c r="Y159" i="1" s="1"/>
  <c r="K158" i="1"/>
  <c r="Y158" i="1" s="1"/>
  <c r="K152" i="1"/>
  <c r="K151" i="1"/>
  <c r="K150" i="1"/>
  <c r="K149" i="1"/>
  <c r="K148" i="1"/>
  <c r="K147" i="1"/>
  <c r="K146" i="1"/>
  <c r="K145" i="1"/>
  <c r="K144" i="1"/>
  <c r="K143" i="1"/>
  <c r="K142" i="1"/>
  <c r="K129" i="1"/>
  <c r="Y129" i="1" s="1"/>
  <c r="K128" i="1"/>
  <c r="Y128" i="1" s="1"/>
  <c r="K127" i="1"/>
  <c r="Y127" i="1" s="1"/>
  <c r="K121" i="1"/>
  <c r="K120" i="1"/>
  <c r="K119" i="1"/>
  <c r="K118" i="1"/>
  <c r="K117" i="1"/>
  <c r="K116" i="1"/>
  <c r="K115" i="1"/>
  <c r="K114" i="1"/>
  <c r="K113" i="1"/>
  <c r="K112" i="1"/>
  <c r="K111" i="1"/>
  <c r="K98" i="1"/>
  <c r="Y98" i="1" s="1"/>
  <c r="K97" i="1"/>
  <c r="Y97" i="1" s="1"/>
  <c r="K96" i="1"/>
  <c r="Y96" i="1" s="1"/>
  <c r="K90" i="1"/>
  <c r="K89" i="1"/>
  <c r="K88" i="1"/>
  <c r="K87" i="1"/>
  <c r="K86" i="1"/>
  <c r="K85" i="1"/>
  <c r="K84" i="1"/>
  <c r="K83" i="1"/>
  <c r="K82" i="1"/>
  <c r="K81" i="1"/>
  <c r="K80" i="1"/>
  <c r="K67" i="1"/>
  <c r="Y67" i="1" s="1"/>
  <c r="K66" i="1"/>
  <c r="Y66" i="1" s="1"/>
  <c r="K65" i="1"/>
  <c r="Y65" i="1" s="1"/>
  <c r="K59" i="1"/>
  <c r="K58" i="1"/>
  <c r="K57" i="1"/>
  <c r="K56" i="1"/>
  <c r="K55" i="1"/>
  <c r="K54" i="1"/>
  <c r="K53" i="1"/>
  <c r="K52" i="1"/>
  <c r="K51" i="1"/>
  <c r="K50" i="1"/>
  <c r="K49" i="1"/>
  <c r="K36" i="1"/>
  <c r="Y36" i="1" s="1"/>
  <c r="K35" i="1"/>
  <c r="Y35" i="1" s="1"/>
  <c r="K19" i="1"/>
  <c r="K20" i="1"/>
  <c r="K21" i="1"/>
  <c r="K22" i="1"/>
  <c r="K23" i="1"/>
  <c r="K24" i="1"/>
  <c r="K25" i="1"/>
  <c r="K26" i="1"/>
  <c r="K27" i="1"/>
  <c r="K28" i="1"/>
  <c r="K34" i="1"/>
  <c r="Y34" i="1" s="1"/>
  <c r="K18" i="1"/>
  <c r="AN607" i="1" l="1"/>
  <c r="AM607" i="1"/>
  <c r="AL607" i="1"/>
  <c r="AI607" i="1"/>
  <c r="AH607" i="1"/>
  <c r="AG607" i="1"/>
  <c r="AF607" i="1"/>
  <c r="AN576" i="1"/>
  <c r="AM576" i="1"/>
  <c r="AL576" i="1"/>
  <c r="AI576" i="1"/>
  <c r="AH576" i="1"/>
  <c r="AG576" i="1"/>
  <c r="AF576" i="1"/>
  <c r="AN545" i="1"/>
  <c r="AM545" i="1"/>
  <c r="AL545" i="1"/>
  <c r="AI545" i="1"/>
  <c r="AH545" i="1"/>
  <c r="AG545" i="1"/>
  <c r="AF545" i="1"/>
  <c r="AN514" i="1"/>
  <c r="AM514" i="1"/>
  <c r="AL514" i="1"/>
  <c r="AI514" i="1"/>
  <c r="AH514" i="1"/>
  <c r="AG514" i="1"/>
  <c r="AF514" i="1"/>
  <c r="AN483" i="1"/>
  <c r="AM483" i="1"/>
  <c r="AL483" i="1"/>
  <c r="AI483" i="1"/>
  <c r="AH483" i="1"/>
  <c r="AG483" i="1"/>
  <c r="AF483" i="1"/>
  <c r="AN452" i="1"/>
  <c r="AM452" i="1"/>
  <c r="AL452" i="1"/>
  <c r="AI452" i="1"/>
  <c r="AH452" i="1"/>
  <c r="AG452" i="1"/>
  <c r="AF452" i="1"/>
  <c r="AN421" i="1"/>
  <c r="AM421" i="1"/>
  <c r="AL421" i="1"/>
  <c r="AI421" i="1"/>
  <c r="AH421" i="1"/>
  <c r="AG421" i="1"/>
  <c r="AF421" i="1"/>
  <c r="AN390" i="1"/>
  <c r="AM390" i="1"/>
  <c r="AL390" i="1"/>
  <c r="AI390" i="1"/>
  <c r="AH390" i="1"/>
  <c r="AG390" i="1"/>
  <c r="AF390" i="1"/>
  <c r="AN359" i="1"/>
  <c r="AM359" i="1"/>
  <c r="AL359" i="1"/>
  <c r="AI359" i="1"/>
  <c r="AH359" i="1"/>
  <c r="AG359" i="1"/>
  <c r="AF359" i="1"/>
  <c r="AN328" i="1"/>
  <c r="AM328" i="1"/>
  <c r="AL328" i="1"/>
  <c r="AI328" i="1"/>
  <c r="AH328" i="1"/>
  <c r="AG328" i="1"/>
  <c r="AF328" i="1"/>
  <c r="AN297" i="1"/>
  <c r="AM297" i="1"/>
  <c r="AL297" i="1"/>
  <c r="AI297" i="1"/>
  <c r="AH297" i="1"/>
  <c r="AG297" i="1"/>
  <c r="AF297" i="1"/>
  <c r="AN266" i="1"/>
  <c r="AM266" i="1"/>
  <c r="AL266" i="1"/>
  <c r="AI266" i="1"/>
  <c r="AH266" i="1"/>
  <c r="AG266" i="1"/>
  <c r="AF266" i="1"/>
  <c r="AN235" i="1"/>
  <c r="AM235" i="1"/>
  <c r="AL235" i="1"/>
  <c r="AI235" i="1"/>
  <c r="AH235" i="1"/>
  <c r="AG235" i="1"/>
  <c r="AF235" i="1"/>
  <c r="AN204" i="1"/>
  <c r="AM204" i="1"/>
  <c r="AL204" i="1"/>
  <c r="AI204" i="1"/>
  <c r="AH204" i="1"/>
  <c r="AG204" i="1"/>
  <c r="AF204" i="1"/>
  <c r="AN173" i="1"/>
  <c r="AM173" i="1"/>
  <c r="AL173" i="1"/>
  <c r="AI173" i="1"/>
  <c r="AH173" i="1"/>
  <c r="AG173" i="1"/>
  <c r="AF173" i="1"/>
  <c r="AN142" i="1"/>
  <c r="AM142" i="1"/>
  <c r="AL142" i="1"/>
  <c r="AI142" i="1"/>
  <c r="AH142" i="1"/>
  <c r="AG142" i="1"/>
  <c r="AF142" i="1"/>
  <c r="AN111" i="1"/>
  <c r="AM111" i="1"/>
  <c r="AL111" i="1"/>
  <c r="AI111" i="1"/>
  <c r="AH111" i="1"/>
  <c r="AG111" i="1"/>
  <c r="AF111" i="1"/>
  <c r="AN80" i="1"/>
  <c r="AM80" i="1"/>
  <c r="AL80" i="1"/>
  <c r="AI80" i="1"/>
  <c r="AH80" i="1"/>
  <c r="AG80" i="1"/>
  <c r="AF80" i="1"/>
  <c r="AN49" i="1"/>
  <c r="AM49" i="1"/>
  <c r="AL49" i="1"/>
  <c r="AI49" i="1"/>
  <c r="AH49" i="1"/>
  <c r="AG49" i="1"/>
  <c r="AF49" i="1"/>
  <c r="AN18" i="1"/>
  <c r="AM18" i="1"/>
  <c r="AL18" i="1"/>
  <c r="Y608" i="1" l="1"/>
  <c r="Y609" i="1"/>
  <c r="Y610" i="1"/>
  <c r="Y611" i="1"/>
  <c r="Y612" i="1"/>
  <c r="Y613" i="1"/>
  <c r="Y614" i="1"/>
  <c r="Y615" i="1"/>
  <c r="Y616" i="1"/>
  <c r="Y617" i="1"/>
  <c r="Y607" i="1"/>
  <c r="G5" i="5" l="1"/>
  <c r="B5" i="5"/>
  <c r="B3" i="5"/>
  <c r="B2" i="5"/>
  <c r="B1" i="5"/>
  <c r="H5" i="3"/>
  <c r="B5" i="3"/>
  <c r="B3" i="3"/>
  <c r="B1" i="3"/>
  <c r="B2" i="3"/>
  <c r="AI18" i="1"/>
  <c r="AH18" i="1"/>
  <c r="AG18" i="1"/>
  <c r="AF18" i="1"/>
  <c r="Y307" i="1"/>
  <c r="Y306" i="1"/>
  <c r="Y305" i="1"/>
  <c r="Y304" i="1"/>
  <c r="Y303" i="1"/>
  <c r="Y302" i="1"/>
  <c r="Y301" i="1"/>
  <c r="Y300" i="1"/>
  <c r="Y299" i="1"/>
  <c r="Y298" i="1"/>
  <c r="Y297" i="1"/>
  <c r="Y586" i="1"/>
  <c r="Y585" i="1"/>
  <c r="Y584" i="1"/>
  <c r="Y583" i="1"/>
  <c r="Y582" i="1"/>
  <c r="Y581" i="1"/>
  <c r="Y580" i="1"/>
  <c r="Y579" i="1"/>
  <c r="Y578" i="1"/>
  <c r="Y577" i="1"/>
  <c r="Y576" i="1"/>
  <c r="Y555" i="1"/>
  <c r="Y554" i="1"/>
  <c r="Y553" i="1"/>
  <c r="Y552" i="1"/>
  <c r="Y551" i="1"/>
  <c r="Y550" i="1"/>
  <c r="Y549" i="1"/>
  <c r="Y548" i="1"/>
  <c r="Y547" i="1"/>
  <c r="Y546" i="1"/>
  <c r="Y545" i="1"/>
  <c r="Y524" i="1"/>
  <c r="Y523" i="1"/>
  <c r="Y522" i="1"/>
  <c r="Y521" i="1"/>
  <c r="Y520" i="1"/>
  <c r="Y519" i="1"/>
  <c r="Y518" i="1"/>
  <c r="Y517" i="1"/>
  <c r="Y516" i="1"/>
  <c r="Y515" i="1"/>
  <c r="Y514" i="1"/>
  <c r="Y493" i="1"/>
  <c r="Y492" i="1"/>
  <c r="Y491" i="1"/>
  <c r="Y490" i="1"/>
  <c r="Y489" i="1"/>
  <c r="Y488" i="1"/>
  <c r="Y487" i="1"/>
  <c r="Y486" i="1"/>
  <c r="Y485" i="1"/>
  <c r="Y484" i="1"/>
  <c r="Y483" i="1"/>
  <c r="Y462" i="1"/>
  <c r="Y461" i="1"/>
  <c r="Y460" i="1"/>
  <c r="Y459" i="1"/>
  <c r="Y458" i="1"/>
  <c r="Y457" i="1"/>
  <c r="Y456" i="1"/>
  <c r="Y455" i="1"/>
  <c r="Y454" i="1"/>
  <c r="Y453" i="1"/>
  <c r="Y452" i="1"/>
  <c r="Y431" i="1"/>
  <c r="Y430" i="1"/>
  <c r="Y429" i="1"/>
  <c r="Y428" i="1"/>
  <c r="Y427" i="1"/>
  <c r="Y426" i="1"/>
  <c r="Y425" i="1"/>
  <c r="Y424" i="1"/>
  <c r="Y423" i="1"/>
  <c r="Y422" i="1"/>
  <c r="Y421" i="1"/>
  <c r="Y400" i="1"/>
  <c r="Y399" i="1"/>
  <c r="Y398" i="1"/>
  <c r="Y397" i="1"/>
  <c r="Y396" i="1"/>
  <c r="Y395" i="1"/>
  <c r="Y394" i="1"/>
  <c r="Y393" i="1"/>
  <c r="Y392" i="1"/>
  <c r="Y391" i="1"/>
  <c r="Y390" i="1"/>
  <c r="Y369" i="1"/>
  <c r="Y368" i="1"/>
  <c r="Y367" i="1"/>
  <c r="Y366" i="1"/>
  <c r="Y365" i="1"/>
  <c r="Y364" i="1"/>
  <c r="Y363" i="1"/>
  <c r="Y362" i="1"/>
  <c r="Y361" i="1"/>
  <c r="Y360" i="1"/>
  <c r="Y359" i="1"/>
  <c r="Y338" i="1"/>
  <c r="Y337" i="1"/>
  <c r="Y336" i="1"/>
  <c r="Y335" i="1"/>
  <c r="Y334" i="1"/>
  <c r="Y333" i="1"/>
  <c r="Y332" i="1"/>
  <c r="Y331" i="1"/>
  <c r="Y330" i="1"/>
  <c r="Y329" i="1"/>
  <c r="Y328" i="1"/>
  <c r="Y276" i="1"/>
  <c r="Y275" i="1"/>
  <c r="Y274" i="1"/>
  <c r="Y273" i="1"/>
  <c r="Y272" i="1"/>
  <c r="Y271" i="1"/>
  <c r="Y270" i="1"/>
  <c r="Y269" i="1"/>
  <c r="Y268" i="1"/>
  <c r="Y267" i="1"/>
  <c r="Y266" i="1"/>
  <c r="Y245" i="1"/>
  <c r="Y244" i="1"/>
  <c r="Y243" i="1"/>
  <c r="Y242" i="1"/>
  <c r="Y241" i="1"/>
  <c r="Y240" i="1"/>
  <c r="Y239" i="1"/>
  <c r="Y238" i="1"/>
  <c r="Y237" i="1"/>
  <c r="Y236" i="1"/>
  <c r="Y235" i="1"/>
  <c r="Y214" i="1"/>
  <c r="Y213" i="1"/>
  <c r="Y212" i="1"/>
  <c r="Y211" i="1"/>
  <c r="Y210" i="1"/>
  <c r="Y209" i="1"/>
  <c r="Y208" i="1"/>
  <c r="Y207" i="1"/>
  <c r="Y206" i="1"/>
  <c r="Y205" i="1"/>
  <c r="Y204" i="1"/>
  <c r="Y183" i="1"/>
  <c r="Y182" i="1"/>
  <c r="Y181" i="1"/>
  <c r="Y180" i="1"/>
  <c r="Y179" i="1"/>
  <c r="Y178" i="1"/>
  <c r="Y177" i="1"/>
  <c r="Y176" i="1"/>
  <c r="Y175" i="1"/>
  <c r="Y174" i="1"/>
  <c r="Y173" i="1"/>
  <c r="Y152" i="1"/>
  <c r="Y151" i="1"/>
  <c r="Y150" i="1"/>
  <c r="Y149" i="1"/>
  <c r="Y148" i="1"/>
  <c r="Y147" i="1"/>
  <c r="Y146" i="1"/>
  <c r="Y145" i="1"/>
  <c r="Y144" i="1"/>
  <c r="Y143" i="1"/>
  <c r="Y142" i="1"/>
  <c r="Y121" i="1"/>
  <c r="Y120" i="1"/>
  <c r="Y119" i="1"/>
  <c r="Y118" i="1"/>
  <c r="Y117" i="1"/>
  <c r="Y116" i="1"/>
  <c r="Y115" i="1"/>
  <c r="Y114" i="1"/>
  <c r="Y113" i="1"/>
  <c r="Y112" i="1"/>
  <c r="Y111" i="1"/>
  <c r="Y90" i="1"/>
  <c r="Y89" i="1"/>
  <c r="Y88" i="1"/>
  <c r="Y87" i="1"/>
  <c r="Y86" i="1"/>
  <c r="Y85" i="1"/>
  <c r="Y84" i="1"/>
  <c r="Y83" i="1"/>
  <c r="Y82" i="1"/>
  <c r="Y81" i="1"/>
  <c r="Y80" i="1"/>
  <c r="Y59" i="1"/>
  <c r="Y58" i="1"/>
  <c r="Y57" i="1"/>
  <c r="Y56" i="1"/>
  <c r="Y55" i="1"/>
  <c r="Y54" i="1"/>
  <c r="Y53" i="1"/>
  <c r="Y52" i="1"/>
  <c r="Y51" i="1"/>
  <c r="Y50" i="1"/>
  <c r="Y49" i="1"/>
  <c r="Y21" i="1"/>
  <c r="Y22" i="1"/>
  <c r="Y23" i="1"/>
  <c r="Y24" i="1"/>
  <c r="Y25" i="1"/>
  <c r="Y26" i="1"/>
  <c r="Y27" i="1"/>
  <c r="Y28" i="1"/>
  <c r="Y18" i="1"/>
  <c r="Y20" i="1" l="1"/>
  <c r="Y19" i="1"/>
  <c r="Y626" i="1"/>
  <c r="Y628" i="1" s="1"/>
  <c r="AK607" i="1" s="1"/>
  <c r="Y409" i="1"/>
  <c r="Y411" i="1" s="1"/>
  <c r="AK390" i="1" s="1"/>
  <c r="Y192" i="1"/>
  <c r="Y194" i="1" s="1"/>
  <c r="AK173" i="1" s="1"/>
  <c r="Y440" i="1"/>
  <c r="Y442" i="1" s="1"/>
  <c r="AK421" i="1" s="1"/>
  <c r="Y37" i="1"/>
  <c r="Y39" i="1" s="1"/>
  <c r="AK18" i="1" s="1"/>
  <c r="Y161" i="1"/>
  <c r="Y163" i="1" s="1"/>
  <c r="AK142" i="1" s="1"/>
  <c r="Y223" i="1"/>
  <c r="Y225" i="1" s="1"/>
  <c r="AK204" i="1" s="1"/>
  <c r="Y471" i="1"/>
  <c r="Y473" i="1" s="1"/>
  <c r="AK452" i="1" s="1"/>
  <c r="Y254" i="1"/>
  <c r="Y256" i="1" s="1"/>
  <c r="AK235" i="1" s="1"/>
  <c r="Y502" i="1"/>
  <c r="Y504" i="1" s="1"/>
  <c r="AK483" i="1" s="1"/>
  <c r="Y285" i="1"/>
  <c r="Y287" i="1" s="1"/>
  <c r="AK266" i="1" s="1"/>
  <c r="Y533" i="1"/>
  <c r="Y535" i="1" s="1"/>
  <c r="AK514" i="1" s="1"/>
  <c r="Y68" i="1"/>
  <c r="Y70" i="1" s="1"/>
  <c r="AK49" i="1" s="1"/>
  <c r="Y316" i="1"/>
  <c r="Y318" i="1" s="1"/>
  <c r="AK297" i="1" s="1"/>
  <c r="Y564" i="1"/>
  <c r="Y566" i="1" s="1"/>
  <c r="AK545" i="1" s="1"/>
  <c r="Y99" i="1"/>
  <c r="Y101" i="1" s="1"/>
  <c r="AK80" i="1" s="1"/>
  <c r="Y347" i="1"/>
  <c r="Y349" i="1" s="1"/>
  <c r="AK328" i="1" s="1"/>
  <c r="Y595" i="1"/>
  <c r="Y597" i="1" s="1"/>
  <c r="AK576" i="1" s="1"/>
  <c r="Y130" i="1"/>
  <c r="Y132" i="1" s="1"/>
  <c r="AK111" i="1" s="1"/>
  <c r="Y378" i="1"/>
  <c r="Y380" i="1" s="1"/>
  <c r="AK359" i="1" s="1"/>
  <c r="Y401" i="1" l="1"/>
  <c r="Y404" i="1" s="1"/>
  <c r="AJ390" i="1" s="1"/>
  <c r="Y184" i="1"/>
  <c r="Y187" i="1" s="1"/>
  <c r="Y618" i="1"/>
  <c r="Y621" i="1" s="1"/>
  <c r="AJ607" i="1" s="1"/>
  <c r="Y308" i="1"/>
  <c r="Y311" i="1" s="1"/>
  <c r="Y525" i="1"/>
  <c r="Y528" i="1" s="1"/>
  <c r="Y556" i="1"/>
  <c r="Y559" i="1" s="1"/>
  <c r="Y494" i="1"/>
  <c r="Y497" i="1" s="1"/>
  <c r="Y277" i="1"/>
  <c r="Y280" i="1" s="1"/>
  <c r="Y246" i="1"/>
  <c r="Y249" i="1" s="1"/>
  <c r="Y215" i="1"/>
  <c r="Y218" i="1" s="1"/>
  <c r="Y91" i="1"/>
  <c r="Y94" i="1" s="1"/>
  <c r="Y60" i="1"/>
  <c r="Y63" i="1" s="1"/>
  <c r="Y153" i="1"/>
  <c r="Y156" i="1" s="1"/>
  <c r="Y339" i="1"/>
  <c r="Y342" i="1" s="1"/>
  <c r="Y370" i="1"/>
  <c r="Y373" i="1" s="1"/>
  <c r="Y463" i="1"/>
  <c r="Y466" i="1" s="1"/>
  <c r="Y122" i="1"/>
  <c r="Y125" i="1" s="1"/>
  <c r="Y432" i="1"/>
  <c r="Y435" i="1" s="1"/>
  <c r="Y29" i="1"/>
  <c r="Y32" i="1" s="1"/>
  <c r="Y587" i="1"/>
  <c r="Y590" i="1" s="1"/>
  <c r="AD204" i="1" l="1"/>
  <c r="AO204" i="1" s="1"/>
  <c r="AJ204" i="1"/>
  <c r="AD235" i="1"/>
  <c r="AO235" i="1" s="1"/>
  <c r="AJ235" i="1"/>
  <c r="AD452" i="1"/>
  <c r="AO452" i="1" s="1"/>
  <c r="AJ452" i="1"/>
  <c r="AD359" i="1"/>
  <c r="AO359" i="1" s="1"/>
  <c r="AJ359" i="1"/>
  <c r="AD483" i="1"/>
  <c r="AO483" i="1" s="1"/>
  <c r="AJ483" i="1"/>
  <c r="AD328" i="1"/>
  <c r="AO328" i="1" s="1"/>
  <c r="AJ328" i="1"/>
  <c r="AD421" i="1"/>
  <c r="AO421" i="1" s="1"/>
  <c r="AJ421" i="1"/>
  <c r="AD111" i="1"/>
  <c r="AO111" i="1" s="1"/>
  <c r="AJ111" i="1"/>
  <c r="AD266" i="1"/>
  <c r="AO266" i="1" s="1"/>
  <c r="AJ266" i="1"/>
  <c r="AD545" i="1"/>
  <c r="AO545" i="1" s="1"/>
  <c r="AJ545" i="1"/>
  <c r="AD142" i="1"/>
  <c r="AO142" i="1" s="1"/>
  <c r="AJ142" i="1"/>
  <c r="AD514" i="1"/>
  <c r="AO514" i="1" s="1"/>
  <c r="AJ514" i="1"/>
  <c r="AD173" i="1"/>
  <c r="AO173" i="1" s="1"/>
  <c r="AJ173" i="1"/>
  <c r="AD576" i="1"/>
  <c r="AO576" i="1" s="1"/>
  <c r="AJ576" i="1"/>
  <c r="AD49" i="1"/>
  <c r="AO49" i="1" s="1"/>
  <c r="AJ49" i="1"/>
  <c r="AD297" i="1"/>
  <c r="AO297" i="1" s="1"/>
  <c r="AJ297" i="1"/>
  <c r="AD18" i="1"/>
  <c r="AO18" i="1" s="1"/>
  <c r="AJ18" i="1"/>
  <c r="AD80" i="1"/>
  <c r="AO80" i="1" s="1"/>
  <c r="AJ80" i="1"/>
  <c r="AD607" i="1"/>
  <c r="AO607" i="1" s="1"/>
  <c r="AD390" i="1"/>
  <c r="AO390" i="1" s="1"/>
  <c r="A18" i="1" l="1"/>
  <c r="A204" i="1"/>
  <c r="A49" i="1"/>
  <c r="A359" i="1"/>
  <c r="A80" i="1"/>
  <c r="A390" i="1"/>
  <c r="A266" i="1"/>
  <c r="A142" i="1"/>
  <c r="A607" i="1"/>
  <c r="A576" i="1"/>
  <c r="A452" i="1"/>
  <c r="A297" i="1"/>
  <c r="A421" i="1"/>
  <c r="A514" i="1"/>
  <c r="A235" i="1"/>
  <c r="A328" i="1"/>
  <c r="A111" i="1"/>
  <c r="A173" i="1"/>
  <c r="A545" i="1"/>
  <c r="A483" i="1"/>
  <c r="N54" i="5" l="1"/>
  <c r="N38" i="5"/>
  <c r="N22" i="5"/>
  <c r="C46" i="5"/>
  <c r="C30" i="5"/>
  <c r="D55" i="5"/>
  <c r="D47" i="5"/>
  <c r="D39" i="5"/>
  <c r="D31" i="5"/>
  <c r="D23" i="5"/>
  <c r="F57" i="5"/>
  <c r="F42" i="5"/>
  <c r="F26" i="5"/>
  <c r="H54" i="5"/>
  <c r="H38" i="5"/>
  <c r="H22" i="5"/>
  <c r="J46" i="5"/>
  <c r="J30" i="5"/>
  <c r="L57" i="5"/>
  <c r="L42" i="5"/>
  <c r="L26" i="5"/>
  <c r="L51" i="5"/>
  <c r="L35" i="5"/>
  <c r="L19" i="5"/>
  <c r="M19" i="3"/>
  <c r="M27" i="3"/>
  <c r="M35" i="3"/>
  <c r="C18" i="3"/>
  <c r="G19" i="3"/>
  <c r="J20" i="3"/>
  <c r="C22" i="3"/>
  <c r="G23" i="3"/>
  <c r="J24" i="3"/>
  <c r="C26" i="3"/>
  <c r="G27" i="3"/>
  <c r="J28" i="3"/>
  <c r="C30" i="3"/>
  <c r="G31" i="3"/>
  <c r="J32" i="3"/>
  <c r="C34" i="3"/>
  <c r="G35" i="3"/>
  <c r="G36" i="3"/>
  <c r="C16" i="3"/>
  <c r="E25" i="3"/>
  <c r="I30" i="3"/>
  <c r="I34" i="3"/>
  <c r="D49" i="5"/>
  <c r="J50" i="5"/>
  <c r="L55" i="5"/>
  <c r="M33" i="3"/>
  <c r="G24" i="3"/>
  <c r="J33" i="3"/>
  <c r="N52" i="5"/>
  <c r="N36" i="5"/>
  <c r="N20" i="5"/>
  <c r="C44" i="5"/>
  <c r="C28" i="5"/>
  <c r="D54" i="5"/>
  <c r="D46" i="5"/>
  <c r="D38" i="5"/>
  <c r="D30" i="5"/>
  <c r="D22" i="5"/>
  <c r="F56" i="5"/>
  <c r="F40" i="5"/>
  <c r="F24" i="5"/>
  <c r="H52" i="5"/>
  <c r="H36" i="5"/>
  <c r="H20" i="5"/>
  <c r="J44" i="5"/>
  <c r="J28" i="5"/>
  <c r="L56" i="5"/>
  <c r="L40" i="5"/>
  <c r="L24" i="5"/>
  <c r="L49" i="5"/>
  <c r="L33" i="5"/>
  <c r="L17" i="5"/>
  <c r="M20" i="3"/>
  <c r="M28" i="3"/>
  <c r="M16" i="3"/>
  <c r="E18" i="3"/>
  <c r="I19" i="3"/>
  <c r="K20" i="3"/>
  <c r="E22" i="3"/>
  <c r="I23" i="3"/>
  <c r="K24" i="3"/>
  <c r="E26" i="3"/>
  <c r="I27" i="3"/>
  <c r="K28" i="3"/>
  <c r="E30" i="3"/>
  <c r="I31" i="3"/>
  <c r="K32" i="3"/>
  <c r="E34" i="3"/>
  <c r="I35" i="3"/>
  <c r="E36" i="3"/>
  <c r="I22" i="3"/>
  <c r="K31" i="3"/>
  <c r="K16" i="3"/>
  <c r="D33" i="5"/>
  <c r="J18" i="5"/>
  <c r="M25" i="3"/>
  <c r="J21" i="3"/>
  <c r="G28" i="3"/>
  <c r="J36" i="3"/>
  <c r="N50" i="5"/>
  <c r="N34" i="5"/>
  <c r="N18" i="5"/>
  <c r="C42" i="5"/>
  <c r="C26" i="5"/>
  <c r="D53" i="5"/>
  <c r="D45" i="5"/>
  <c r="D37" i="5"/>
  <c r="D29" i="5"/>
  <c r="D21" i="5"/>
  <c r="F54" i="5"/>
  <c r="F38" i="5"/>
  <c r="F22" i="5"/>
  <c r="H50" i="5"/>
  <c r="H34" i="5"/>
  <c r="H18" i="5"/>
  <c r="J42" i="5"/>
  <c r="J26" i="5"/>
  <c r="L54" i="5"/>
  <c r="L38" i="5"/>
  <c r="L22" i="5"/>
  <c r="L47" i="5"/>
  <c r="L31" i="5"/>
  <c r="M21" i="3"/>
  <c r="M29" i="3"/>
  <c r="C17" i="3"/>
  <c r="G18" i="3"/>
  <c r="J19" i="3"/>
  <c r="C21" i="3"/>
  <c r="G22" i="3"/>
  <c r="J23" i="3"/>
  <c r="C25" i="3"/>
  <c r="G26" i="3"/>
  <c r="J27" i="3"/>
  <c r="C29" i="3"/>
  <c r="G30" i="3"/>
  <c r="J31" i="3"/>
  <c r="C33" i="3"/>
  <c r="G34" i="3"/>
  <c r="J35" i="3"/>
  <c r="C36" i="3"/>
  <c r="K23" i="3"/>
  <c r="E29" i="3"/>
  <c r="K35" i="3"/>
  <c r="D25" i="5"/>
  <c r="H26" i="5"/>
  <c r="L30" i="5"/>
  <c r="J17" i="3"/>
  <c r="J25" i="3"/>
  <c r="G32" i="3"/>
  <c r="N48" i="5"/>
  <c r="N32" i="5"/>
  <c r="N16" i="5"/>
  <c r="C40" i="5"/>
  <c r="C24" i="5"/>
  <c r="D52" i="5"/>
  <c r="D44" i="5"/>
  <c r="D36" i="5"/>
  <c r="D28" i="5"/>
  <c r="D20" i="5"/>
  <c r="F52" i="5"/>
  <c r="F36" i="5"/>
  <c r="F20" i="5"/>
  <c r="H48" i="5"/>
  <c r="H32" i="5"/>
  <c r="H16" i="5"/>
  <c r="J40" i="5"/>
  <c r="J24" i="5"/>
  <c r="L52" i="5"/>
  <c r="L36" i="5"/>
  <c r="L20" i="5"/>
  <c r="L45" i="5"/>
  <c r="L29" i="5"/>
  <c r="N56" i="5"/>
  <c r="M22" i="3"/>
  <c r="M30" i="3"/>
  <c r="E17" i="3"/>
  <c r="I18" i="3"/>
  <c r="K19" i="3"/>
  <c r="E21" i="3"/>
  <c r="I26" i="3"/>
  <c r="K27" i="3"/>
  <c r="E33" i="3"/>
  <c r="F30" i="5"/>
  <c r="L39" i="5"/>
  <c r="G20" i="3"/>
  <c r="C31" i="3"/>
  <c r="N46" i="5"/>
  <c r="N30" i="5"/>
  <c r="C54" i="5"/>
  <c r="C38" i="5"/>
  <c r="C22" i="5"/>
  <c r="D51" i="5"/>
  <c r="D43" i="5"/>
  <c r="D35" i="5"/>
  <c r="D27" i="5"/>
  <c r="D19" i="5"/>
  <c r="F50" i="5"/>
  <c r="F34" i="5"/>
  <c r="F18" i="5"/>
  <c r="H46" i="5"/>
  <c r="H30" i="5"/>
  <c r="J54" i="5"/>
  <c r="J38" i="5"/>
  <c r="J22" i="5"/>
  <c r="L50" i="5"/>
  <c r="L34" i="5"/>
  <c r="L18" i="5"/>
  <c r="L43" i="5"/>
  <c r="L27" i="5"/>
  <c r="C56" i="5"/>
  <c r="M23" i="3"/>
  <c r="M31" i="3"/>
  <c r="G17" i="3"/>
  <c r="J18" i="3"/>
  <c r="C20" i="3"/>
  <c r="G21" i="3"/>
  <c r="J22" i="3"/>
  <c r="C24" i="3"/>
  <c r="G25" i="3"/>
  <c r="J26" i="3"/>
  <c r="C28" i="3"/>
  <c r="G29" i="3"/>
  <c r="J30" i="3"/>
  <c r="C32" i="3"/>
  <c r="G33" i="3"/>
  <c r="J34" i="3"/>
  <c r="M36" i="3"/>
  <c r="J16" i="3"/>
  <c r="C34" i="5"/>
  <c r="D16" i="5"/>
  <c r="H57" i="5"/>
  <c r="J34" i="5"/>
  <c r="L23" i="5"/>
  <c r="C19" i="3"/>
  <c r="C27" i="3"/>
  <c r="G16" i="3"/>
  <c r="N44" i="5"/>
  <c r="N28" i="5"/>
  <c r="C52" i="5"/>
  <c r="C36" i="5"/>
  <c r="C20" i="5"/>
  <c r="D50" i="5"/>
  <c r="D42" i="5"/>
  <c r="D34" i="5"/>
  <c r="D26" i="5"/>
  <c r="D18" i="5"/>
  <c r="F48" i="5"/>
  <c r="F32" i="5"/>
  <c r="F16" i="5"/>
  <c r="H44" i="5"/>
  <c r="H28" i="5"/>
  <c r="J52" i="5"/>
  <c r="J36" i="5"/>
  <c r="J20" i="5"/>
  <c r="L48" i="5"/>
  <c r="L32" i="5"/>
  <c r="L16" i="5"/>
  <c r="L41" i="5"/>
  <c r="L25" i="5"/>
  <c r="C55" i="5"/>
  <c r="M24" i="3"/>
  <c r="M32" i="3"/>
  <c r="I17" i="3"/>
  <c r="K18" i="3"/>
  <c r="E20" i="3"/>
  <c r="I21" i="3"/>
  <c r="K22" i="3"/>
  <c r="E24" i="3"/>
  <c r="I25" i="3"/>
  <c r="K26" i="3"/>
  <c r="E28" i="3"/>
  <c r="I29" i="3"/>
  <c r="K30" i="3"/>
  <c r="E32" i="3"/>
  <c r="I33" i="3"/>
  <c r="K34" i="3"/>
  <c r="K36" i="3"/>
  <c r="I16" i="3"/>
  <c r="N42" i="5"/>
  <c r="N26" i="5"/>
  <c r="C50" i="5"/>
  <c r="C18" i="5"/>
  <c r="D41" i="5"/>
  <c r="F46" i="5"/>
  <c r="H42" i="5"/>
  <c r="L46" i="5"/>
  <c r="M17" i="3"/>
  <c r="C23" i="3"/>
  <c r="J29" i="3"/>
  <c r="C35" i="3"/>
  <c r="N40" i="5"/>
  <c r="N24" i="5"/>
  <c r="C48" i="5"/>
  <c r="C32" i="5"/>
  <c r="C16" i="5"/>
  <c r="D48" i="5"/>
  <c r="D40" i="5"/>
  <c r="D32" i="5"/>
  <c r="D24" i="5"/>
  <c r="D17" i="5"/>
  <c r="F44" i="5"/>
  <c r="F28" i="5"/>
  <c r="H56" i="5"/>
  <c r="H40" i="5"/>
  <c r="H24" i="5"/>
  <c r="J48" i="5"/>
  <c r="J32" i="5"/>
  <c r="J16" i="5"/>
  <c r="L44" i="5"/>
  <c r="L28" i="5"/>
  <c r="L53" i="5"/>
  <c r="L37" i="5"/>
  <c r="L21" i="5"/>
  <c r="M18" i="3"/>
  <c r="M26" i="3"/>
  <c r="M34" i="3"/>
  <c r="K17" i="3"/>
  <c r="E19" i="3"/>
  <c r="I20" i="3"/>
  <c r="K21" i="3"/>
  <c r="E23" i="3"/>
  <c r="I24" i="3"/>
  <c r="K25" i="3"/>
  <c r="E27" i="3"/>
  <c r="I28" i="3"/>
  <c r="K29" i="3"/>
  <c r="E31" i="3"/>
  <c r="I32" i="3"/>
  <c r="K33" i="3"/>
  <c r="E35" i="3"/>
  <c r="I36" i="3"/>
  <c r="E16" i="3"/>
  <c r="N57" i="5"/>
  <c r="C57" i="5"/>
</calcChain>
</file>

<file path=xl/sharedStrings.xml><?xml version="1.0" encoding="utf-8"?>
<sst xmlns="http://schemas.openxmlformats.org/spreadsheetml/2006/main" count="1764" uniqueCount="274">
  <si>
    <t>チーム　テクニカル</t>
  </si>
  <si>
    <t>TOTAL DD</t>
  </si>
  <si>
    <t>ELEMENTS</t>
  </si>
  <si>
    <t xml:space="preserve">M-TRE5b                   </t>
  </si>
  <si>
    <t xml:space="preserve">Acro-A </t>
  </si>
  <si>
    <t xml:space="preserve">S-TRE2b                   </t>
  </si>
  <si>
    <t xml:space="preserve">Acro-Pair </t>
  </si>
  <si>
    <t>Event</t>
  </si>
  <si>
    <t>Club</t>
  </si>
  <si>
    <t>Team</t>
  </si>
  <si>
    <t>Name</t>
  </si>
  <si>
    <t>Reserve</t>
  </si>
  <si>
    <t>EL</t>
  </si>
  <si>
    <t>ORDER</t>
  </si>
  <si>
    <t>BM</t>
    <phoneticPr fontId="1"/>
  </si>
  <si>
    <t>FC</t>
    <phoneticPr fontId="1"/>
  </si>
  <si>
    <r>
      <rPr>
        <sz val="11"/>
        <color theme="1"/>
        <rFont val="ＭＳ Ｐゴシック"/>
        <family val="3"/>
        <charset val="128"/>
      </rPr>
      <t>来藤らんらん</t>
    </r>
    <r>
      <rPr>
        <sz val="11"/>
        <color theme="1"/>
        <rFont val="Termina"/>
        <family val="2"/>
      </rPr>
      <t>/</t>
    </r>
    <r>
      <rPr>
        <sz val="11"/>
        <color theme="1"/>
        <rFont val="ＭＳ Ｐゴシック"/>
        <family val="3"/>
        <charset val="128"/>
      </rPr>
      <t>若藤わかな</t>
    </r>
  </si>
  <si>
    <t>J1</t>
    <phoneticPr fontId="1"/>
  </si>
  <si>
    <t>J2</t>
    <phoneticPr fontId="1"/>
  </si>
  <si>
    <t>J3</t>
    <phoneticPr fontId="1"/>
  </si>
  <si>
    <t>J4</t>
    <phoneticPr fontId="1"/>
  </si>
  <si>
    <t>J5</t>
    <phoneticPr fontId="1"/>
  </si>
  <si>
    <t>AVER</t>
    <phoneticPr fontId="1"/>
  </si>
  <si>
    <t>CALC</t>
    <phoneticPr fontId="1"/>
  </si>
  <si>
    <t>TOTAL</t>
    <phoneticPr fontId="1"/>
  </si>
  <si>
    <t>RANK</t>
    <phoneticPr fontId="1"/>
  </si>
  <si>
    <t>DD</t>
    <phoneticPr fontId="1"/>
  </si>
  <si>
    <t>*</t>
  </si>
  <si>
    <t>　</t>
  </si>
  <si>
    <t>**</t>
  </si>
  <si>
    <t>RAW ELEMENTS</t>
  </si>
  <si>
    <t>SYNCHRONIZATION ERRORS</t>
    <phoneticPr fontId="1"/>
  </si>
  <si>
    <t>ELEMENTS PENALTIES</t>
  </si>
  <si>
    <t>TOTAL ELEMENTS</t>
  </si>
  <si>
    <t>ARTISTIC IMPRESSION</t>
  </si>
  <si>
    <t xml:space="preserve">Choreo. &amp; Music. </t>
  </si>
  <si>
    <t>Performance</t>
  </si>
  <si>
    <t>Transitions</t>
  </si>
  <si>
    <t>RAW ARTISTIC IMPRESSION</t>
  </si>
  <si>
    <t>ARTISTIC IMPRESSION PENALTIES</t>
  </si>
  <si>
    <t>TOTAL ARTISTIC IMPRESSION</t>
  </si>
  <si>
    <t>Order</t>
    <phoneticPr fontId="1"/>
  </si>
  <si>
    <t>■種目コード一覧</t>
    <rPh sb="1" eb="3">
      <t>シュモク</t>
    </rPh>
    <rPh sb="6" eb="8">
      <t>イチラン</t>
    </rPh>
    <phoneticPr fontId="2"/>
  </si>
  <si>
    <t>ソロ　テクニカル</t>
  </si>
  <si>
    <t>男子ソロ　テクニカル</t>
    <rPh sb="0" eb="2">
      <t>ダンシ</t>
    </rPh>
    <phoneticPr fontId="2"/>
  </si>
  <si>
    <t>デュエット　テクニカル</t>
  </si>
  <si>
    <t>ミックスデュエット　テクニカル</t>
  </si>
  <si>
    <t>ソロ　フリー</t>
    <phoneticPr fontId="2"/>
  </si>
  <si>
    <t>男子ソロ　フリー</t>
    <rPh sb="0" eb="2">
      <t>ダンシ</t>
    </rPh>
    <phoneticPr fontId="2"/>
  </si>
  <si>
    <t>デュエット　フリー</t>
    <phoneticPr fontId="2"/>
  </si>
  <si>
    <t>ミックスデュエット　フリー</t>
    <phoneticPr fontId="2"/>
  </si>
  <si>
    <t>チーム　フリー</t>
    <phoneticPr fontId="2"/>
  </si>
  <si>
    <t>アクロバティックルーティン</t>
    <phoneticPr fontId="2"/>
  </si>
  <si>
    <t>フリーコンビネーション</t>
    <phoneticPr fontId="2"/>
  </si>
  <si>
    <t>参照用</t>
    <rPh sb="0" eb="3">
      <t>サンショウヨウ</t>
    </rPh>
    <phoneticPr fontId="1"/>
  </si>
  <si>
    <r>
      <rPr>
        <sz val="9"/>
        <rFont val="Arial"/>
        <family val="2"/>
      </rPr>
      <t>Rank</t>
    </r>
  </si>
  <si>
    <r>
      <rPr>
        <sz val="9"/>
        <rFont val="Arial"/>
        <family val="2"/>
      </rPr>
      <t>Club</t>
    </r>
  </si>
  <si>
    <r>
      <rPr>
        <sz val="9"/>
        <rFont val="Arial"/>
        <family val="2"/>
      </rPr>
      <t>Elements</t>
    </r>
  </si>
  <si>
    <r>
      <rPr>
        <sz val="9"/>
        <rFont val="Arial"/>
        <family val="2"/>
      </rPr>
      <t>Art. Imp</t>
    </r>
  </si>
  <si>
    <r>
      <rPr>
        <sz val="9"/>
        <rFont val="Arial"/>
        <family val="2"/>
      </rPr>
      <t>Routine</t>
    </r>
  </si>
  <si>
    <t>大会名</t>
    <rPh sb="0" eb="3">
      <t>タイカイメイ</t>
    </rPh>
    <phoneticPr fontId="1"/>
  </si>
  <si>
    <t>種目</t>
    <rPh sb="0" eb="2">
      <t>シュモク</t>
    </rPh>
    <phoneticPr fontId="1"/>
  </si>
  <si>
    <t>BRIEF RESULT</t>
    <phoneticPr fontId="1"/>
  </si>
  <si>
    <t>場所</t>
    <rPh sb="0" eb="2">
      <t>バショ</t>
    </rPh>
    <phoneticPr fontId="1"/>
  </si>
  <si>
    <t>日付</t>
    <rPh sb="0" eb="2">
      <t>ヒヅケ</t>
    </rPh>
    <phoneticPr fontId="1"/>
  </si>
  <si>
    <t>Referee</t>
  </si>
  <si>
    <t>Elements</t>
  </si>
  <si>
    <t>Artistic Impression</t>
  </si>
  <si>
    <r>
      <rPr>
        <sz val="9"/>
        <rFont val="ＭＳ ゴシック"/>
        <family val="3"/>
        <charset val="128"/>
      </rPr>
      <t>TC (Difficulty/Synchronization</t>
    </r>
    <r>
      <rPr>
        <u/>
        <sz val="9"/>
        <rFont val="ＭＳ ゴシック"/>
        <family val="3"/>
      </rPr>
      <t>)</t>
    </r>
    <phoneticPr fontId="1"/>
  </si>
  <si>
    <t xml:space="preserve">  Ded</t>
    <phoneticPr fontId="1"/>
  </si>
  <si>
    <t>Pen</t>
  </si>
  <si>
    <t>関西アーティスティックスイミングクラブ</t>
    <rPh sb="0" eb="2">
      <t>カンサイ</t>
    </rPh>
    <phoneticPr fontId="1"/>
  </si>
  <si>
    <r>
      <rPr>
        <sz val="11"/>
        <color theme="1"/>
        <rFont val="ＭＳ Ｐゴシック"/>
        <family val="3"/>
        <charset val="128"/>
      </rPr>
      <t>関西アーティスティックスイミングクラブ</t>
    </r>
    <r>
      <rPr>
        <sz val="11"/>
        <color theme="1"/>
        <rFont val="Termina"/>
        <family val="2"/>
      </rPr>
      <t>A</t>
    </r>
    <rPh sb="0" eb="2">
      <t>カンサイ</t>
    </rPh>
    <phoneticPr fontId="1"/>
  </si>
  <si>
    <t>北アーティスティックスイミングクラブ</t>
    <rPh sb="0" eb="1">
      <t>キタ</t>
    </rPh>
    <phoneticPr fontId="1"/>
  </si>
  <si>
    <r>
      <rPr>
        <sz val="11"/>
        <color theme="1"/>
        <rFont val="ＭＳ Ｐゴシック"/>
        <family val="3"/>
        <charset val="128"/>
      </rPr>
      <t>北アーティスティックスイミングクラブ</t>
    </r>
    <r>
      <rPr>
        <sz val="11"/>
        <color theme="1"/>
        <rFont val="Termina"/>
        <family val="2"/>
      </rPr>
      <t>A</t>
    </r>
    <phoneticPr fontId="1"/>
  </si>
  <si>
    <t>南アーティスティックスイミングクラブ</t>
    <rPh sb="0" eb="1">
      <t>ミナミ</t>
    </rPh>
    <phoneticPr fontId="1"/>
  </si>
  <si>
    <r>
      <rPr>
        <sz val="11"/>
        <color theme="1"/>
        <rFont val="ＭＳ Ｐゴシック"/>
        <family val="3"/>
        <charset val="128"/>
      </rPr>
      <t>南アーティスティックスイミングクラブ</t>
    </r>
    <r>
      <rPr>
        <sz val="11"/>
        <color theme="1"/>
        <rFont val="Termina"/>
        <family val="2"/>
      </rPr>
      <t>A</t>
    </r>
    <phoneticPr fontId="1"/>
  </si>
  <si>
    <t>上アーティスティックスイミングクラブ</t>
    <rPh sb="0" eb="1">
      <t>ウエ</t>
    </rPh>
    <phoneticPr fontId="1"/>
  </si>
  <si>
    <r>
      <rPr>
        <sz val="11"/>
        <color theme="1"/>
        <rFont val="ＭＳ Ｐゴシック"/>
        <family val="3"/>
        <charset val="128"/>
      </rPr>
      <t>上アーティスティックスイミングクラブ</t>
    </r>
    <r>
      <rPr>
        <sz val="11"/>
        <color theme="1"/>
        <rFont val="Termina"/>
        <family val="2"/>
      </rPr>
      <t>A</t>
    </r>
    <rPh sb="0" eb="1">
      <t>ウエ</t>
    </rPh>
    <phoneticPr fontId="1"/>
  </si>
  <si>
    <t>下アーティスティックスイミングクラブ</t>
    <rPh sb="0" eb="1">
      <t>シタ</t>
    </rPh>
    <phoneticPr fontId="1"/>
  </si>
  <si>
    <r>
      <rPr>
        <sz val="11"/>
        <color theme="1"/>
        <rFont val="ＭＳ Ｐゴシック"/>
        <family val="3"/>
        <charset val="128"/>
      </rPr>
      <t>下アーティスティックスイミングクラブ</t>
    </r>
    <r>
      <rPr>
        <sz val="11"/>
        <color theme="1"/>
        <rFont val="Termina"/>
        <family val="2"/>
      </rPr>
      <t>A</t>
    </r>
    <rPh sb="0" eb="1">
      <t>シタ</t>
    </rPh>
    <phoneticPr fontId="1"/>
  </si>
  <si>
    <t>世田谷アーティスティックスイミングクラブ</t>
    <rPh sb="0" eb="3">
      <t>セタガヤ</t>
    </rPh>
    <phoneticPr fontId="1"/>
  </si>
  <si>
    <r>
      <rPr>
        <sz val="11"/>
        <color theme="1"/>
        <rFont val="ＭＳ Ｐゴシック"/>
        <family val="3"/>
        <charset val="128"/>
      </rPr>
      <t>世田谷アーティスティックスイミングクラブ</t>
    </r>
    <r>
      <rPr>
        <sz val="11"/>
        <color theme="1"/>
        <rFont val="Termina"/>
        <family val="2"/>
      </rPr>
      <t>A</t>
    </r>
    <rPh sb="0" eb="3">
      <t>セタガヤ</t>
    </rPh>
    <phoneticPr fontId="1"/>
  </si>
  <si>
    <t>神奈川アーティスティックスイミングクラブ</t>
    <rPh sb="0" eb="3">
      <t>カナガワ</t>
    </rPh>
    <phoneticPr fontId="1"/>
  </si>
  <si>
    <r>
      <rPr>
        <sz val="11"/>
        <color theme="1"/>
        <rFont val="ＭＳ Ｐゴシック"/>
        <family val="3"/>
        <charset val="128"/>
      </rPr>
      <t>神奈川アーティスティックスイミングクラブ</t>
    </r>
    <r>
      <rPr>
        <sz val="11"/>
        <color theme="1"/>
        <rFont val="Termina"/>
        <family val="2"/>
      </rPr>
      <t>A</t>
    </r>
    <rPh sb="0" eb="3">
      <t>カナガワ</t>
    </rPh>
    <phoneticPr fontId="1"/>
  </si>
  <si>
    <t>埼玉アーティスティックスイミングクラブ</t>
    <rPh sb="0" eb="2">
      <t>サイタマ</t>
    </rPh>
    <phoneticPr fontId="1"/>
  </si>
  <si>
    <r>
      <rPr>
        <sz val="11"/>
        <color theme="1"/>
        <rFont val="ＭＳ Ｐゴシック"/>
        <family val="3"/>
        <charset val="128"/>
      </rPr>
      <t>埼玉アーティスティックスイミングクラブ</t>
    </r>
    <r>
      <rPr>
        <sz val="11"/>
        <color theme="1"/>
        <rFont val="Termina"/>
        <family val="2"/>
      </rPr>
      <t>A</t>
    </r>
    <rPh sb="0" eb="2">
      <t>サイタマ</t>
    </rPh>
    <phoneticPr fontId="1"/>
  </si>
  <si>
    <t>柏アーティスティックスイミングクラブ</t>
    <rPh sb="0" eb="1">
      <t>カシワ</t>
    </rPh>
    <phoneticPr fontId="1"/>
  </si>
  <si>
    <r>
      <rPr>
        <sz val="11"/>
        <color theme="1"/>
        <rFont val="ＭＳ Ｐゴシック"/>
        <family val="3"/>
        <charset val="128"/>
      </rPr>
      <t>柏アーティスティックスイミングクラブ</t>
    </r>
    <r>
      <rPr>
        <sz val="11"/>
        <color theme="1"/>
        <rFont val="Termina"/>
        <family val="2"/>
      </rPr>
      <t>A</t>
    </r>
    <rPh sb="0" eb="1">
      <t>カシワ</t>
    </rPh>
    <phoneticPr fontId="1"/>
  </si>
  <si>
    <t>筑波アーティスティックスイミングクラブ</t>
    <rPh sb="0" eb="2">
      <t>ツクバ</t>
    </rPh>
    <phoneticPr fontId="1"/>
  </si>
  <si>
    <r>
      <rPr>
        <sz val="11"/>
        <color theme="1"/>
        <rFont val="ＭＳ Ｐゴシック"/>
        <family val="3"/>
        <charset val="128"/>
      </rPr>
      <t>筑波アーティスティックスイミングクラブ</t>
    </r>
    <r>
      <rPr>
        <sz val="11"/>
        <color theme="1"/>
        <rFont val="Termina"/>
        <family val="2"/>
      </rPr>
      <t>A</t>
    </r>
    <rPh sb="0" eb="2">
      <t>ツクバ</t>
    </rPh>
    <phoneticPr fontId="1"/>
  </si>
  <si>
    <t>道頓堀アーティスティックスイミングクラブ</t>
    <rPh sb="0" eb="3">
      <t>ドウトンボリ</t>
    </rPh>
    <phoneticPr fontId="1"/>
  </si>
  <si>
    <r>
      <rPr>
        <sz val="11"/>
        <color theme="1"/>
        <rFont val="ＭＳ Ｐゴシック"/>
        <family val="3"/>
        <charset val="128"/>
      </rPr>
      <t>道頓堀アーティスティックスイミングクラブ</t>
    </r>
    <r>
      <rPr>
        <sz val="11"/>
        <color theme="1"/>
        <rFont val="Termina"/>
        <family val="2"/>
      </rPr>
      <t>A</t>
    </r>
    <rPh sb="0" eb="3">
      <t>ドウトンボリ</t>
    </rPh>
    <phoneticPr fontId="1"/>
  </si>
  <si>
    <t>信州アーティスティックスイミングクラブ</t>
    <rPh sb="0" eb="2">
      <t>シンシュウ</t>
    </rPh>
    <phoneticPr fontId="1"/>
  </si>
  <si>
    <r>
      <rPr>
        <sz val="11"/>
        <color theme="1"/>
        <rFont val="ＭＳ Ｐゴシック"/>
        <family val="3"/>
        <charset val="128"/>
      </rPr>
      <t>信州アーティスティックスイミングクラブ</t>
    </r>
    <r>
      <rPr>
        <sz val="11"/>
        <color theme="1"/>
        <rFont val="Termina"/>
        <family val="2"/>
      </rPr>
      <t>A</t>
    </r>
    <rPh sb="0" eb="2">
      <t>シンシュウ</t>
    </rPh>
    <phoneticPr fontId="1"/>
  </si>
  <si>
    <t>藤枝アーティスティックスイミングクラブ</t>
    <rPh sb="0" eb="2">
      <t>フジエダ</t>
    </rPh>
    <phoneticPr fontId="1"/>
  </si>
  <si>
    <r>
      <rPr>
        <sz val="11"/>
        <color theme="1"/>
        <rFont val="ＭＳ Ｐゴシック"/>
        <family val="3"/>
        <charset val="128"/>
      </rPr>
      <t>藤枝アーティスティックスイミングクラブ</t>
    </r>
    <r>
      <rPr>
        <sz val="11"/>
        <color theme="1"/>
        <rFont val="Termina"/>
        <family val="2"/>
      </rPr>
      <t>A</t>
    </r>
    <rPh sb="0" eb="2">
      <t>フジエダ</t>
    </rPh>
    <phoneticPr fontId="1"/>
  </si>
  <si>
    <t>栄アーティスティックスイミングクラブ</t>
    <rPh sb="0" eb="1">
      <t>サカエ</t>
    </rPh>
    <phoneticPr fontId="1"/>
  </si>
  <si>
    <r>
      <rPr>
        <sz val="11"/>
        <color theme="1"/>
        <rFont val="ＭＳ Ｐゴシック"/>
        <family val="3"/>
        <charset val="128"/>
      </rPr>
      <t>栄アーティスティックスイミングクラブ</t>
    </r>
    <r>
      <rPr>
        <sz val="11"/>
        <color theme="1"/>
        <rFont val="Termina"/>
        <family val="2"/>
      </rPr>
      <t>A</t>
    </r>
    <rPh sb="0" eb="1">
      <t>サカエ</t>
    </rPh>
    <phoneticPr fontId="1"/>
  </si>
  <si>
    <t>博多アーティスティックスイミングクラブ</t>
    <rPh sb="0" eb="2">
      <t>ハカタ</t>
    </rPh>
    <phoneticPr fontId="1"/>
  </si>
  <si>
    <r>
      <rPr>
        <sz val="11"/>
        <color theme="1"/>
        <rFont val="ＭＳ Ｐゴシック"/>
        <family val="3"/>
        <charset val="128"/>
      </rPr>
      <t>博多アーティスティックスイミングクラブ</t>
    </r>
    <r>
      <rPr>
        <sz val="11"/>
        <color theme="1"/>
        <rFont val="Termina"/>
        <family val="2"/>
      </rPr>
      <t>A</t>
    </r>
    <rPh sb="0" eb="2">
      <t>ハカタ</t>
    </rPh>
    <phoneticPr fontId="1"/>
  </si>
  <si>
    <t>喜多方アーティスティックスイミングクラブ</t>
    <rPh sb="0" eb="1">
      <t>ヨロコ</t>
    </rPh>
    <rPh sb="1" eb="2">
      <t>オオ</t>
    </rPh>
    <rPh sb="2" eb="3">
      <t>カタ</t>
    </rPh>
    <phoneticPr fontId="1"/>
  </si>
  <si>
    <r>
      <rPr>
        <sz val="11"/>
        <color theme="1"/>
        <rFont val="ＭＳ Ｐゴシック"/>
        <family val="3"/>
        <charset val="128"/>
      </rPr>
      <t>喜多方アーティスティックスイミングクラブ</t>
    </r>
    <r>
      <rPr>
        <sz val="11"/>
        <color theme="1"/>
        <rFont val="Termina"/>
        <family val="2"/>
      </rPr>
      <t>A</t>
    </r>
    <phoneticPr fontId="1"/>
  </si>
  <si>
    <t>桜島アーティスティックスイミングクラブ</t>
    <rPh sb="0" eb="2">
      <t>サクラジマ</t>
    </rPh>
    <phoneticPr fontId="1"/>
  </si>
  <si>
    <r>
      <rPr>
        <sz val="11"/>
        <color theme="1"/>
        <rFont val="ＭＳ Ｐゴシック"/>
        <family val="3"/>
        <charset val="128"/>
      </rPr>
      <t>桜島アーティスティックスイミングクラブ</t>
    </r>
    <r>
      <rPr>
        <sz val="11"/>
        <color theme="1"/>
        <rFont val="Termina"/>
        <family val="2"/>
      </rPr>
      <t>A</t>
    </r>
    <rPh sb="0" eb="2">
      <t>サクラジマ</t>
    </rPh>
    <phoneticPr fontId="1"/>
  </si>
  <si>
    <t>宇治アーティスティックスイミングクラブ</t>
    <rPh sb="0" eb="2">
      <t>ウジ</t>
    </rPh>
    <phoneticPr fontId="1"/>
  </si>
  <si>
    <r>
      <rPr>
        <sz val="11"/>
        <color theme="1"/>
        <rFont val="ＭＳ Ｐゴシック"/>
        <family val="3"/>
        <charset val="128"/>
      </rPr>
      <t>宇治アーティスティックスイミングクラブ</t>
    </r>
    <r>
      <rPr>
        <sz val="11"/>
        <color theme="1"/>
        <rFont val="Termina"/>
        <family val="2"/>
      </rPr>
      <t>A</t>
    </r>
    <rPh sb="0" eb="2">
      <t>ウジ</t>
    </rPh>
    <phoneticPr fontId="1"/>
  </si>
  <si>
    <t>Name
Reserve</t>
    <phoneticPr fontId="1"/>
  </si>
  <si>
    <t>関東アーティスティックスイミングクラブ</t>
  </si>
  <si>
    <t>関東アーティスティックスイミングクラブA</t>
  </si>
  <si>
    <t>安藤あいり/加藤かみら/佐藤さゆり/高藤たみこ/内藤ななみ/花藤はるか/松藤まりな/山藤やくみ</t>
  </si>
  <si>
    <t>来藤らんらん/若藤わかな</t>
  </si>
  <si>
    <t>/</t>
    <phoneticPr fontId="1"/>
  </si>
  <si>
    <t>■ベースマーク</t>
    <phoneticPr fontId="1"/>
  </si>
  <si>
    <t>　BM欄の*を選択することでDDが変わります。</t>
  </si>
  <si>
    <t>式</t>
    <rPh sb="0" eb="1">
      <t>シキ</t>
    </rPh>
    <phoneticPr fontId="1"/>
  </si>
  <si>
    <t>■参照用</t>
    <rPh sb="1" eb="4">
      <t>サンショウヨウ</t>
    </rPh>
    <phoneticPr fontId="1"/>
  </si>
  <si>
    <t>・</t>
    <phoneticPr fontId="1"/>
  </si>
  <si>
    <t>Penalty</t>
    <phoneticPr fontId="1"/>
  </si>
  <si>
    <t>■記号</t>
    <rPh sb="1" eb="3">
      <t>キゴウ</t>
    </rPh>
    <phoneticPr fontId="1"/>
  </si>
  <si>
    <t>チーム減点</t>
    <rPh sb="3" eb="5">
      <t>ゲンテン</t>
    </rPh>
    <phoneticPr fontId="1"/>
  </si>
  <si>
    <t>減点</t>
    <rPh sb="0" eb="2">
      <t>ゲンテン</t>
    </rPh>
    <phoneticPr fontId="1"/>
  </si>
  <si>
    <t>申告時のDD</t>
    <rPh sb="0" eb="3">
      <t>シンコクジ</t>
    </rPh>
    <phoneticPr fontId="1"/>
  </si>
  <si>
    <t>最終的なDD</t>
    <rPh sb="0" eb="3">
      <t>サイシュウテキ</t>
    </rPh>
    <phoneticPr fontId="1"/>
  </si>
  <si>
    <t>係数</t>
    <rPh sb="0" eb="2">
      <t>ケイスウ</t>
    </rPh>
    <phoneticPr fontId="1"/>
  </si>
  <si>
    <t>エクセル参照のため、同順位がいた際は、結果で次のランクが空白になります。</t>
    <rPh sb="4" eb="6">
      <t>サンショウ</t>
    </rPh>
    <rPh sb="10" eb="13">
      <t>ドウジュンイ</t>
    </rPh>
    <rPh sb="16" eb="17">
      <t>サイ</t>
    </rPh>
    <rPh sb="19" eb="21">
      <t>ケッカ</t>
    </rPh>
    <rPh sb="22" eb="23">
      <t>ツギ</t>
    </rPh>
    <rPh sb="28" eb="30">
      <t>クウハク</t>
    </rPh>
    <phoneticPr fontId="1"/>
  </si>
  <si>
    <t>結果シートに空白があった場合は入力シートを参照の上、手入力してください。</t>
    <rPh sb="0" eb="2">
      <t>ケッカ</t>
    </rPh>
    <rPh sb="6" eb="8">
      <t>クウハク</t>
    </rPh>
    <rPh sb="12" eb="14">
      <t>バアイ</t>
    </rPh>
    <rPh sb="15" eb="17">
      <t>ニュウリョク</t>
    </rPh>
    <rPh sb="21" eb="23">
      <t>サンショウ</t>
    </rPh>
    <rPh sb="24" eb="25">
      <t>ウエ</t>
    </rPh>
    <rPh sb="26" eb="29">
      <t>テニュウリョク</t>
    </rPh>
    <phoneticPr fontId="1"/>
  </si>
  <si>
    <t>コーチカード「貼付」シートの指定エリアを入力シートの薄黄色セルに値複写して使用</t>
    <rPh sb="7" eb="9">
      <t>ハリツケ</t>
    </rPh>
    <rPh sb="14" eb="16">
      <t>シテイ</t>
    </rPh>
    <rPh sb="20" eb="22">
      <t>ニュウリョク</t>
    </rPh>
    <rPh sb="26" eb="27">
      <t>ウス</t>
    </rPh>
    <rPh sb="27" eb="29">
      <t>キイロ</t>
    </rPh>
    <rPh sb="32" eb="35">
      <t>アタイフクシャ</t>
    </rPh>
    <rPh sb="37" eb="39">
      <t>シヨウ</t>
    </rPh>
    <phoneticPr fontId="1"/>
  </si>
  <si>
    <t>貼付後、エントリー状況に応じて手修正</t>
    <rPh sb="0" eb="2">
      <t>ハリツケ</t>
    </rPh>
    <rPh sb="2" eb="3">
      <t>ゴ</t>
    </rPh>
    <rPh sb="9" eb="11">
      <t>ジョウキョウ</t>
    </rPh>
    <rPh sb="12" eb="13">
      <t>オウ</t>
    </rPh>
    <rPh sb="15" eb="16">
      <t>テ</t>
    </rPh>
    <rPh sb="16" eb="18">
      <t>シュウセイ</t>
    </rPh>
    <phoneticPr fontId="1"/>
  </si>
  <si>
    <t>■説明</t>
    <rPh sb="1" eb="3">
      <t>セツメイ</t>
    </rPh>
    <phoneticPr fontId="2"/>
  </si>
  <si>
    <t>いつでもだれでも手を加えられるように、ルール変更に対応できるように、保護、非表示、マクロ等の対応はしていません。</t>
    <rPh sb="8" eb="9">
      <t>テ</t>
    </rPh>
    <rPh sb="10" eb="11">
      <t>クワ</t>
    </rPh>
    <rPh sb="22" eb="24">
      <t>ヘンコウ</t>
    </rPh>
    <rPh sb="25" eb="27">
      <t>タイオウ</t>
    </rPh>
    <rPh sb="34" eb="36">
      <t>ホゴ</t>
    </rPh>
    <rPh sb="37" eb="40">
      <t>ヒヒョウジ</t>
    </rPh>
    <rPh sb="44" eb="45">
      <t>トウ</t>
    </rPh>
    <rPh sb="46" eb="48">
      <t>タイオウ</t>
    </rPh>
    <phoneticPr fontId="1"/>
  </si>
  <si>
    <t>自由に加工して、自己責任でご使用ください。</t>
    <rPh sb="0" eb="2">
      <t>ジユウ</t>
    </rPh>
    <rPh sb="3" eb="5">
      <t>カコウ</t>
    </rPh>
    <rPh sb="8" eb="12">
      <t>ジコセキニン</t>
    </rPh>
    <rPh sb="14" eb="16">
      <t>シヨウ</t>
    </rPh>
    <phoneticPr fontId="1"/>
  </si>
  <si>
    <r>
      <t xml:space="preserve">入力欄の罫線 </t>
    </r>
    <r>
      <rPr>
        <sz val="16"/>
        <color theme="1"/>
        <rFont val="メイリオ"/>
        <family val="3"/>
        <charset val="128"/>
      </rPr>
      <t xml:space="preserve">□ </t>
    </r>
    <r>
      <rPr>
        <sz val="11"/>
        <color theme="1"/>
        <rFont val="メイリオ"/>
        <family val="3"/>
        <charset val="128"/>
      </rPr>
      <t>枠内に採点/減点等を登録</t>
    </r>
    <rPh sb="0" eb="2">
      <t>ニュウリョク</t>
    </rPh>
    <rPh sb="2" eb="3">
      <t>ラン</t>
    </rPh>
    <rPh sb="4" eb="6">
      <t>ケイセン</t>
    </rPh>
    <rPh sb="12" eb="14">
      <t>サイテン</t>
    </rPh>
    <rPh sb="15" eb="17">
      <t>ゲンテン</t>
    </rPh>
    <rPh sb="17" eb="18">
      <t>トウ</t>
    </rPh>
    <rPh sb="19" eb="21">
      <t>トウロク</t>
    </rPh>
    <phoneticPr fontId="1"/>
  </si>
  <si>
    <t>AGE</t>
    <phoneticPr fontId="1"/>
  </si>
  <si>
    <t>■AGE</t>
    <phoneticPr fontId="2"/>
  </si>
  <si>
    <t>Youth（中学生）</t>
    <rPh sb="6" eb="9">
      <t>チュウガクセイ</t>
    </rPh>
    <phoneticPr fontId="1"/>
  </si>
  <si>
    <t>12Under（小学生）</t>
    <rPh sb="8" eb="11">
      <t>ショウガクセイ</t>
    </rPh>
    <phoneticPr fontId="1"/>
  </si>
  <si>
    <t>種目を選択</t>
    <rPh sb="0" eb="2">
      <t>シュモク</t>
    </rPh>
    <rPh sb="3" eb="5">
      <t>センタク</t>
    </rPh>
    <phoneticPr fontId="2"/>
  </si>
  <si>
    <t>年齢区分を選択</t>
    <rPh sb="0" eb="2">
      <t>ネンレイ</t>
    </rPh>
    <rPh sb="2" eb="4">
      <t>クブン</t>
    </rPh>
    <rPh sb="5" eb="7">
      <t>センタク</t>
    </rPh>
    <phoneticPr fontId="1"/>
  </si>
  <si>
    <t>AGE：年齢区分を選択</t>
    <phoneticPr fontId="1"/>
  </si>
  <si>
    <t>Event：種目を選択</t>
    <phoneticPr fontId="1"/>
  </si>
  <si>
    <t>■対応</t>
    <phoneticPr fontId="1"/>
  </si>
  <si>
    <t>場所</t>
    <rPh sb="0" eb="2">
      <t>バショ</t>
    </rPh>
    <phoneticPr fontId="1"/>
  </si>
  <si>
    <t>日付</t>
    <rPh sb="0" eb="2">
      <t>ヒヅケ</t>
    </rPh>
    <phoneticPr fontId="1"/>
  </si>
  <si>
    <t>●●●</t>
    <phoneticPr fontId="1"/>
  </si>
  <si>
    <t>■■■</t>
    <phoneticPr fontId="1"/>
  </si>
  <si>
    <t>年齢区分</t>
    <rPh sb="0" eb="2">
      <t>ネンレイ</t>
    </rPh>
    <rPh sb="2" eb="4">
      <t>クブン</t>
    </rPh>
    <phoneticPr fontId="1"/>
  </si>
  <si>
    <r>
      <rPr>
        <sz val="11"/>
        <color theme="1"/>
        <rFont val="ＭＳ ゴシック"/>
        <family val="3"/>
        <charset val="128"/>
      </rPr>
      <t>20</t>
    </r>
    <r>
      <rPr>
        <sz val="11"/>
        <color theme="1"/>
        <rFont val="Arial"/>
        <family val="2"/>
      </rPr>
      <t>XX</t>
    </r>
    <r>
      <rPr>
        <sz val="11"/>
        <color theme="1"/>
        <rFont val="ＭＳ ゴシック"/>
        <family val="3"/>
        <charset val="128"/>
      </rPr>
      <t>年</t>
    </r>
    <r>
      <rPr>
        <sz val="11"/>
        <color theme="1"/>
        <rFont val="Arial"/>
        <family val="2"/>
      </rPr>
      <t>XX</t>
    </r>
    <r>
      <rPr>
        <sz val="11"/>
        <color theme="1"/>
        <rFont val="ＭＳ ゴシック"/>
        <family val="3"/>
        <charset val="128"/>
      </rPr>
      <t>月</t>
    </r>
    <r>
      <rPr>
        <sz val="11"/>
        <color theme="1"/>
        <rFont val="Arial"/>
        <family val="2"/>
      </rPr>
      <t>XX</t>
    </r>
    <r>
      <rPr>
        <sz val="11"/>
        <color theme="1"/>
        <rFont val="ＭＳ ゴシック"/>
        <family val="3"/>
        <charset val="128"/>
      </rPr>
      <t>日</t>
    </r>
    <rPh sb="4" eb="5">
      <t>ネン</t>
    </rPh>
    <rPh sb="7" eb="8">
      <t>ツキ</t>
    </rPh>
    <rPh sb="10" eb="11">
      <t>ヒ</t>
    </rPh>
    <phoneticPr fontId="1"/>
  </si>
  <si>
    <t>Pen.</t>
    <phoneticPr fontId="1"/>
  </si>
  <si>
    <t>大会名・場所・日付を入力</t>
    <rPh sb="0" eb="3">
      <t>タイカイメイ</t>
    </rPh>
    <rPh sb="4" eb="6">
      <t>バショ</t>
    </rPh>
    <rPh sb="7" eb="9">
      <t>ヒヅケ</t>
    </rPh>
    <rPh sb="10" eb="12">
      <t>ニュウリョク</t>
    </rPh>
    <phoneticPr fontId="1"/>
  </si>
  <si>
    <t xml:space="preserve">Acro-A </t>
    <phoneticPr fontId="1"/>
  </si>
  <si>
    <t>HYBRID</t>
  </si>
  <si>
    <t>ELEMENTS</t>
    <phoneticPr fontId="1"/>
  </si>
  <si>
    <r>
      <rPr>
        <sz val="11"/>
        <color theme="1"/>
        <rFont val="ＭＳ Ｐゴシック"/>
        <family val="3"/>
        <charset val="128"/>
      </rPr>
      <t>加藤かみら</t>
    </r>
    <r>
      <rPr>
        <sz val="11"/>
        <color theme="1"/>
        <rFont val="Termina"/>
        <family val="2"/>
      </rPr>
      <t>/</t>
    </r>
    <r>
      <rPr>
        <sz val="11"/>
        <color theme="1"/>
        <rFont val="ＭＳ Ｐゴシック"/>
        <family val="3"/>
        <charset val="128"/>
      </rPr>
      <t>佐藤さゆり</t>
    </r>
    <r>
      <rPr>
        <sz val="11"/>
        <color theme="1"/>
        <rFont val="Termina"/>
        <family val="2"/>
      </rPr>
      <t>/</t>
    </r>
    <r>
      <rPr>
        <sz val="11"/>
        <color theme="1"/>
        <rFont val="ＭＳ Ｐゴシック"/>
        <family val="3"/>
        <charset val="128"/>
      </rPr>
      <t>高藤たみこ</t>
    </r>
    <r>
      <rPr>
        <sz val="11"/>
        <color theme="1"/>
        <rFont val="Termina"/>
        <family val="2"/>
      </rPr>
      <t>/</t>
    </r>
    <r>
      <rPr>
        <sz val="11"/>
        <color theme="1"/>
        <rFont val="ＭＳ Ｐゴシック"/>
        <family val="3"/>
        <charset val="128"/>
      </rPr>
      <t>内藤ななみ</t>
    </r>
    <r>
      <rPr>
        <sz val="11"/>
        <color theme="1"/>
        <rFont val="Termina"/>
        <family val="2"/>
      </rPr>
      <t>/</t>
    </r>
    <r>
      <rPr>
        <sz val="11"/>
        <color theme="1"/>
        <rFont val="ＭＳ Ｐゴシック"/>
        <family val="3"/>
        <charset val="128"/>
      </rPr>
      <t>花藤はるか</t>
    </r>
    <r>
      <rPr>
        <sz val="11"/>
        <color theme="1"/>
        <rFont val="Termina"/>
        <family val="2"/>
      </rPr>
      <t>/</t>
    </r>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t>
    </r>
    <phoneticPr fontId="1"/>
  </si>
  <si>
    <r>
      <rPr>
        <sz val="11"/>
        <color theme="1"/>
        <rFont val="ＭＳ Ｐゴシック"/>
        <family val="3"/>
        <charset val="128"/>
      </rPr>
      <t>佐藤さゆり</t>
    </r>
    <r>
      <rPr>
        <sz val="11"/>
        <color theme="1"/>
        <rFont val="Termina"/>
        <family val="2"/>
      </rPr>
      <t>/</t>
    </r>
    <r>
      <rPr>
        <sz val="11"/>
        <color theme="1"/>
        <rFont val="ＭＳ Ｐゴシック"/>
        <family val="3"/>
        <charset val="128"/>
      </rPr>
      <t>高藤たみこ</t>
    </r>
    <r>
      <rPr>
        <sz val="11"/>
        <color theme="1"/>
        <rFont val="Termina"/>
        <family val="2"/>
      </rPr>
      <t>/</t>
    </r>
    <r>
      <rPr>
        <sz val="11"/>
        <color theme="1"/>
        <rFont val="ＭＳ Ｐゴシック"/>
        <family val="3"/>
        <charset val="128"/>
      </rPr>
      <t>内藤ななみ</t>
    </r>
    <r>
      <rPr>
        <sz val="11"/>
        <color theme="1"/>
        <rFont val="Termina"/>
        <family val="2"/>
      </rPr>
      <t>/</t>
    </r>
    <r>
      <rPr>
        <sz val="11"/>
        <color theme="1"/>
        <rFont val="ＭＳ Ｐゴシック"/>
        <family val="3"/>
        <charset val="128"/>
      </rPr>
      <t>花藤はるか</t>
    </r>
    <r>
      <rPr>
        <sz val="11"/>
        <color theme="1"/>
        <rFont val="Termina"/>
        <family val="2"/>
      </rPr>
      <t>/</t>
    </r>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t>
    </r>
    <phoneticPr fontId="1"/>
  </si>
  <si>
    <r>
      <rPr>
        <sz val="11"/>
        <color theme="1"/>
        <rFont val="ＭＳ Ｐゴシック"/>
        <family val="3"/>
        <charset val="128"/>
      </rPr>
      <t>高藤たみこ</t>
    </r>
    <r>
      <rPr>
        <sz val="11"/>
        <color theme="1"/>
        <rFont val="Termina"/>
        <family val="2"/>
      </rPr>
      <t>/</t>
    </r>
    <r>
      <rPr>
        <sz val="11"/>
        <color theme="1"/>
        <rFont val="ＭＳ Ｐゴシック"/>
        <family val="3"/>
        <charset val="128"/>
      </rPr>
      <t>内藤ななみ</t>
    </r>
    <r>
      <rPr>
        <sz val="11"/>
        <color theme="1"/>
        <rFont val="Termina"/>
        <family val="2"/>
      </rPr>
      <t>/</t>
    </r>
    <r>
      <rPr>
        <sz val="11"/>
        <color theme="1"/>
        <rFont val="ＭＳ Ｐゴシック"/>
        <family val="3"/>
        <charset val="128"/>
      </rPr>
      <t>花藤はるか</t>
    </r>
    <r>
      <rPr>
        <sz val="11"/>
        <color theme="1"/>
        <rFont val="Termina"/>
        <family val="2"/>
      </rPr>
      <t>/</t>
    </r>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t>
    </r>
    <phoneticPr fontId="1"/>
  </si>
  <si>
    <r>
      <rPr>
        <sz val="11"/>
        <color theme="1"/>
        <rFont val="ＭＳ Ｐゴシック"/>
        <family val="3"/>
        <charset val="128"/>
      </rPr>
      <t>内藤ななみ</t>
    </r>
    <r>
      <rPr>
        <sz val="11"/>
        <color theme="1"/>
        <rFont val="Termina"/>
        <family val="2"/>
      </rPr>
      <t>/</t>
    </r>
    <r>
      <rPr>
        <sz val="11"/>
        <color theme="1"/>
        <rFont val="ＭＳ Ｐゴシック"/>
        <family val="3"/>
        <charset val="128"/>
      </rPr>
      <t>花藤はるか</t>
    </r>
    <r>
      <rPr>
        <sz val="11"/>
        <color theme="1"/>
        <rFont val="Termina"/>
        <family val="2"/>
      </rPr>
      <t>/</t>
    </r>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t>
    </r>
    <phoneticPr fontId="1"/>
  </si>
  <si>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t>
    </r>
    <phoneticPr fontId="1"/>
  </si>
  <si>
    <r>
      <rPr>
        <sz val="11"/>
        <color theme="1"/>
        <rFont val="ＭＳ Ｐゴシック"/>
        <family val="3"/>
        <charset val="128"/>
      </rPr>
      <t>あいり</t>
    </r>
    <r>
      <rPr>
        <sz val="11"/>
        <color theme="1"/>
        <rFont val="Termina"/>
        <family val="2"/>
      </rPr>
      <t>/</t>
    </r>
    <r>
      <rPr>
        <sz val="11"/>
        <color theme="1"/>
        <rFont val="ＭＳ Ｐゴシック"/>
        <family val="3"/>
        <charset val="128"/>
      </rPr>
      <t>かみら</t>
    </r>
    <phoneticPr fontId="1"/>
  </si>
  <si>
    <r>
      <rPr>
        <sz val="11"/>
        <color theme="1"/>
        <rFont val="ＭＳ Ｐゴシック"/>
        <family val="3"/>
        <charset val="128"/>
      </rPr>
      <t>さゆり</t>
    </r>
    <r>
      <rPr>
        <sz val="11"/>
        <color theme="1"/>
        <rFont val="Termina"/>
        <family val="2"/>
      </rPr>
      <t>/</t>
    </r>
    <r>
      <rPr>
        <sz val="11"/>
        <color theme="1"/>
        <rFont val="ＭＳ Ｐゴシック"/>
        <family val="3"/>
        <charset val="128"/>
      </rPr>
      <t>たみこ</t>
    </r>
    <phoneticPr fontId="1"/>
  </si>
  <si>
    <r>
      <rPr>
        <sz val="11"/>
        <color theme="1"/>
        <rFont val="ＭＳ Ｐゴシック"/>
        <family val="3"/>
        <charset val="128"/>
      </rPr>
      <t>ななみ</t>
    </r>
    <r>
      <rPr>
        <sz val="11"/>
        <color theme="1"/>
        <rFont val="Termina"/>
        <family val="2"/>
      </rPr>
      <t>/</t>
    </r>
    <r>
      <rPr>
        <sz val="11"/>
        <color theme="1"/>
        <rFont val="ＭＳ Ｐゴシック"/>
        <family val="3"/>
        <charset val="128"/>
      </rPr>
      <t>はるか</t>
    </r>
    <phoneticPr fontId="1"/>
  </si>
  <si>
    <r>
      <rPr>
        <sz val="11"/>
        <color theme="1"/>
        <rFont val="ＭＳ Ｐゴシック"/>
        <family val="3"/>
        <charset val="128"/>
      </rPr>
      <t>まりな</t>
    </r>
    <r>
      <rPr>
        <sz val="11"/>
        <color theme="1"/>
        <rFont val="Termina"/>
        <family val="2"/>
      </rPr>
      <t>/</t>
    </r>
    <r>
      <rPr>
        <sz val="11"/>
        <color theme="1"/>
        <rFont val="ＭＳ Ｐゴシック"/>
        <family val="3"/>
        <charset val="128"/>
      </rPr>
      <t>やくみ</t>
    </r>
    <phoneticPr fontId="1"/>
  </si>
  <si>
    <t>らん</t>
    <phoneticPr fontId="1"/>
  </si>
  <si>
    <r>
      <t>藤らん</t>
    </r>
    <r>
      <rPr>
        <sz val="11"/>
        <color theme="1"/>
        <rFont val="Termina"/>
      </rPr>
      <t>/</t>
    </r>
    <r>
      <rPr>
        <sz val="11"/>
        <color theme="1"/>
        <rFont val="ＭＳ Ｐゴシック"/>
        <family val="3"/>
        <charset val="128"/>
      </rPr>
      <t>藤わか</t>
    </r>
  </si>
  <si>
    <t>安藤あいり</t>
    <phoneticPr fontId="1"/>
  </si>
  <si>
    <r>
      <rPr>
        <sz val="11"/>
        <color theme="1"/>
        <rFont val="ＭＳ Ｐゴシック"/>
        <family val="3"/>
        <charset val="128"/>
      </rPr>
      <t>来らん</t>
    </r>
    <r>
      <rPr>
        <sz val="11"/>
        <color theme="1"/>
        <rFont val="Termina"/>
        <family val="2"/>
      </rPr>
      <t>/</t>
    </r>
    <r>
      <rPr>
        <sz val="11"/>
        <color theme="1"/>
        <rFont val="ＭＳ Ｐゴシック"/>
        <family val="3"/>
        <charset val="128"/>
      </rPr>
      <t>若わかな</t>
    </r>
    <phoneticPr fontId="1"/>
  </si>
  <si>
    <r>
      <rPr>
        <sz val="11"/>
        <color theme="1"/>
        <rFont val="ＭＳ Ｐゴシック"/>
        <family val="3"/>
        <charset val="128"/>
      </rPr>
      <t>安あいり</t>
    </r>
    <r>
      <rPr>
        <sz val="11"/>
        <color theme="1"/>
        <rFont val="Termina"/>
        <family val="2"/>
      </rPr>
      <t>/</t>
    </r>
    <r>
      <rPr>
        <sz val="11"/>
        <color theme="1"/>
        <rFont val="ＭＳ Ｐゴシック"/>
        <family val="3"/>
        <charset val="128"/>
      </rPr>
      <t>加かみら</t>
    </r>
    <r>
      <rPr>
        <sz val="11"/>
        <color theme="1"/>
        <rFont val="Termina"/>
        <family val="2"/>
      </rPr>
      <t>/</t>
    </r>
    <r>
      <rPr>
        <sz val="11"/>
        <color theme="1"/>
        <rFont val="ＭＳ Ｐゴシック"/>
        <family val="3"/>
        <charset val="128"/>
      </rPr>
      <t>佐さゆり</t>
    </r>
    <r>
      <rPr>
        <sz val="11"/>
        <color theme="1"/>
        <rFont val="Termina"/>
        <family val="2"/>
      </rPr>
      <t>/</t>
    </r>
    <r>
      <rPr>
        <sz val="11"/>
        <color theme="1"/>
        <rFont val="ＭＳ Ｐゴシック"/>
        <family val="3"/>
        <charset val="128"/>
      </rPr>
      <t>高たみこ</t>
    </r>
    <phoneticPr fontId="1"/>
  </si>
  <si>
    <r>
      <rPr>
        <sz val="11"/>
        <color theme="1"/>
        <rFont val="ＭＳ Ｐゴシック"/>
        <family val="3"/>
        <charset val="128"/>
      </rPr>
      <t>高みこ</t>
    </r>
    <r>
      <rPr>
        <sz val="11"/>
        <color theme="1"/>
        <rFont val="Termina"/>
        <family val="2"/>
      </rPr>
      <t>/</t>
    </r>
    <r>
      <rPr>
        <sz val="11"/>
        <color theme="1"/>
        <rFont val="ＭＳ Ｐゴシック"/>
        <family val="3"/>
        <charset val="128"/>
      </rPr>
      <t>内なみ</t>
    </r>
    <r>
      <rPr>
        <sz val="11"/>
        <color theme="1"/>
        <rFont val="Termina"/>
        <family val="2"/>
      </rPr>
      <t>/</t>
    </r>
    <r>
      <rPr>
        <sz val="11"/>
        <color theme="1"/>
        <rFont val="ＭＳ Ｐゴシック"/>
        <family val="3"/>
        <charset val="128"/>
      </rPr>
      <t>花るか</t>
    </r>
    <r>
      <rPr>
        <sz val="11"/>
        <color theme="1"/>
        <rFont val="Termina"/>
        <family val="2"/>
      </rPr>
      <t>/</t>
    </r>
    <r>
      <rPr>
        <sz val="11"/>
        <color theme="1"/>
        <rFont val="ＭＳ Ｐゴシック"/>
        <family val="3"/>
        <charset val="128"/>
      </rPr>
      <t>松りな</t>
    </r>
    <phoneticPr fontId="1"/>
  </si>
  <si>
    <r>
      <rPr>
        <sz val="11"/>
        <color theme="1"/>
        <rFont val="ＭＳ Ｐゴシック"/>
        <family val="3"/>
        <charset val="128"/>
      </rPr>
      <t>あみ</t>
    </r>
    <r>
      <rPr>
        <sz val="11"/>
        <color theme="1"/>
        <rFont val="Termina"/>
        <family val="2"/>
      </rPr>
      <t>/</t>
    </r>
    <r>
      <rPr>
        <sz val="11"/>
        <color theme="1"/>
        <rFont val="ＭＳ Ｐゴシック"/>
        <family val="3"/>
        <charset val="128"/>
      </rPr>
      <t>さり</t>
    </r>
    <r>
      <rPr>
        <sz val="11"/>
        <color theme="1"/>
        <rFont val="Termina"/>
        <family val="2"/>
      </rPr>
      <t>/</t>
    </r>
    <r>
      <rPr>
        <sz val="11"/>
        <color theme="1"/>
        <rFont val="ＭＳ Ｐゴシック"/>
        <family val="3"/>
        <charset val="128"/>
      </rPr>
      <t>たみ</t>
    </r>
    <r>
      <rPr>
        <sz val="11"/>
        <color theme="1"/>
        <rFont val="Termina"/>
        <family val="2"/>
      </rPr>
      <t>/</t>
    </r>
    <r>
      <rPr>
        <sz val="11"/>
        <color theme="1"/>
        <rFont val="ＭＳ Ｐゴシック"/>
        <family val="3"/>
        <charset val="128"/>
      </rPr>
      <t>なな</t>
    </r>
    <phoneticPr fontId="1"/>
  </si>
  <si>
    <r>
      <rPr>
        <sz val="11"/>
        <color theme="1"/>
        <rFont val="ＭＳ Ｐゴシック"/>
        <family val="3"/>
        <charset val="128"/>
      </rPr>
      <t>来</t>
    </r>
    <r>
      <rPr>
        <sz val="11"/>
        <color theme="1"/>
        <rFont val="Termina"/>
        <family val="2"/>
      </rPr>
      <t>/</t>
    </r>
    <r>
      <rPr>
        <sz val="11"/>
        <color theme="1"/>
        <rFont val="ＭＳ Ｐゴシック"/>
        <family val="3"/>
        <charset val="128"/>
      </rPr>
      <t>若</t>
    </r>
    <phoneticPr fontId="1"/>
  </si>
  <si>
    <r>
      <rPr>
        <sz val="11"/>
        <color theme="1"/>
        <rFont val="ＭＳ Ｐゴシック"/>
        <family val="3"/>
        <charset val="128"/>
      </rPr>
      <t>佐藤たみこ</t>
    </r>
    <r>
      <rPr>
        <sz val="11"/>
        <color theme="1"/>
        <rFont val="Termina"/>
        <family val="2"/>
      </rPr>
      <t>/</t>
    </r>
    <r>
      <rPr>
        <sz val="11"/>
        <color theme="1"/>
        <rFont val="ＭＳ Ｐゴシック"/>
        <family val="3"/>
        <charset val="128"/>
      </rPr>
      <t>内藤はるか</t>
    </r>
    <r>
      <rPr>
        <sz val="11"/>
        <color theme="1"/>
        <rFont val="Termina"/>
        <family val="2"/>
      </rPr>
      <t>/</t>
    </r>
    <r>
      <rPr>
        <sz val="11"/>
        <color theme="1"/>
        <rFont val="ＭＳ Ｐゴシック"/>
        <family val="3"/>
        <charset val="128"/>
      </rPr>
      <t>松藤やくみ</t>
    </r>
    <phoneticPr fontId="1"/>
  </si>
  <si>
    <t>わかな</t>
    <phoneticPr fontId="1"/>
  </si>
  <si>
    <r>
      <rPr>
        <sz val="11"/>
        <color theme="1"/>
        <rFont val="ＭＳ Ｐゴシック"/>
        <family val="3"/>
        <charset val="128"/>
      </rPr>
      <t>来らんらん/若わかな</t>
    </r>
    <r>
      <rPr>
        <sz val="11"/>
        <color theme="1"/>
        <rFont val="Termina"/>
        <family val="2"/>
      </rPr>
      <t>/</t>
    </r>
    <r>
      <rPr>
        <sz val="11"/>
        <color theme="1"/>
        <rFont val="ＭＳ Ｐゴシック"/>
        <family val="3"/>
        <charset val="128"/>
      </rPr>
      <t>加かみ</t>
    </r>
    <phoneticPr fontId="1"/>
  </si>
  <si>
    <t>Bon</t>
    <phoneticPr fontId="1"/>
  </si>
  <si>
    <t xml:space="preserve">Pen. </t>
    <phoneticPr fontId="1"/>
  </si>
  <si>
    <t>RAOk</t>
  </si>
  <si>
    <t>Bon.</t>
  </si>
  <si>
    <t>Bon.</t>
    <phoneticPr fontId="1"/>
  </si>
  <si>
    <t>Pen</t>
    <phoneticPr fontId="1"/>
  </si>
  <si>
    <t>APNOEA BONUS</t>
    <phoneticPr fontId="1"/>
  </si>
  <si>
    <t>20組まで対応可。種目を増やしたいときは、種目毎にファイルを分けることをお勧めします。</t>
    <rPh sb="2" eb="3">
      <t>クミ</t>
    </rPh>
    <rPh sb="5" eb="7">
      <t>タイオウ</t>
    </rPh>
    <rPh sb="7" eb="8">
      <t>カ</t>
    </rPh>
    <rPh sb="9" eb="11">
      <t>シュモク</t>
    </rPh>
    <rPh sb="12" eb="13">
      <t>フ</t>
    </rPh>
    <rPh sb="21" eb="24">
      <t>シュモクマイ</t>
    </rPh>
    <rPh sb="30" eb="31">
      <t>ワ</t>
    </rPh>
    <rPh sb="37" eb="38">
      <t>スス</t>
    </rPh>
    <phoneticPr fontId="1"/>
  </si>
  <si>
    <t>フィギュアとの合算は考慮していません。別ファイルを作成して対応してください。</t>
    <rPh sb="7" eb="9">
      <t>ガッサン</t>
    </rPh>
    <rPh sb="10" eb="12">
      <t>コウリョ</t>
    </rPh>
    <rPh sb="19" eb="20">
      <t>ベツ</t>
    </rPh>
    <rPh sb="25" eb="27">
      <t>サクセイ</t>
    </rPh>
    <rPh sb="29" eb="31">
      <t>タイオウ</t>
    </rPh>
    <phoneticPr fontId="1"/>
  </si>
  <si>
    <t>Free Hybrid Apnoea Maximums - Reference Table</t>
    <phoneticPr fontId="1"/>
  </si>
  <si>
    <t>フリーハイブリッド無呼吸上限値 ― 参考表</t>
    <phoneticPr fontId="1"/>
  </si>
  <si>
    <t>競技種⽬︓</t>
  </si>
  <si>
    <t>時間制限</t>
  </si>
  <si>
    <t>フリー</t>
  </si>
  <si>
    <t>フリーハイブリッド</t>
    <phoneticPr fontId="1"/>
  </si>
  <si>
    <t>フリーハイブリッド
時間の上限</t>
    <phoneticPr fontId="1"/>
  </si>
  <si>
    <t>トランジション／ アクロ
／TREの％時間</t>
    <phoneticPr fontId="1"/>
  </si>
  <si>
    <t>トランジション／ アクロ
／TREの時間</t>
    <phoneticPr fontId="1"/>
  </si>
  <si>
    <t>得点への係数の適⽤︓</t>
  </si>
  <si>
    <t>Elements</t>
    <phoneticPr fontId="1"/>
  </si>
  <si>
    <t>AI</t>
    <phoneticPr fontId="1"/>
  </si>
  <si>
    <t>ハイブリッド数</t>
  </si>
  <si>
    <t>％無呼吸時間</t>
  </si>
  <si>
    <t>TRE</t>
  </si>
  <si>
    <t>PERFORM</t>
    <phoneticPr fontId="1"/>
  </si>
  <si>
    <t>TRANS</t>
    <phoneticPr fontId="1"/>
  </si>
  <si>
    <t>12U ソロ</t>
  </si>
  <si>
    <t>ー</t>
  </si>
  <si>
    <t>12U デュエット</t>
  </si>
  <si>
    <t>12U ミックスデュエット</t>
  </si>
  <si>
    <t>12U チーム</t>
  </si>
  <si>
    <t>12U フリーコンビネーション</t>
  </si>
  <si>
    <t>Youth ソロ</t>
  </si>
  <si>
    <t>Youth デュエット</t>
  </si>
  <si>
    <t>Youth ミックスデュエット</t>
  </si>
  <si>
    <t>Youth チーム</t>
  </si>
  <si>
    <t>Youth フリーコンビネーション</t>
  </si>
  <si>
    <t>Jr ソロテクニカル</t>
  </si>
  <si>
    <t>Jr デュエットテクニカル</t>
  </si>
  <si>
    <t>Jr ミックスデュエットテク二カル</t>
    <rPh sb="14" eb="15">
      <t>ニ</t>
    </rPh>
    <phoneticPr fontId="1"/>
  </si>
  <si>
    <t>Jr チームテクニカル</t>
  </si>
  <si>
    <t>Jr ソロフリー</t>
  </si>
  <si>
    <t>Jr デュエットフリー</t>
  </si>
  <si>
    <t>Jr ミックスデュエットフリー</t>
  </si>
  <si>
    <t>Jr チームフリー</t>
  </si>
  <si>
    <t>Jr アクロバティックルーティン</t>
  </si>
  <si>
    <t>Senior - TBD</t>
  </si>
  <si>
    <t>ソロテクニカル（男／⼥）</t>
  </si>
  <si>
    <t>TBD</t>
  </si>
  <si>
    <t>デュエットテクニカル</t>
  </si>
  <si>
    <t>ミックスデュエットテクニカル</t>
  </si>
  <si>
    <t>チームテクニカル</t>
  </si>
  <si>
    <t>ソロフリー（男／⼥）</t>
  </si>
  <si>
    <t>デュエットフリー</t>
  </si>
  <si>
    <t>ミックスデュエットフリー</t>
  </si>
  <si>
    <t>チームフリー</t>
  </si>
  <si>
    <t>アクロバティックルーティン</t>
  </si>
  <si>
    <t>種目別係数（ファクタリングの変更）</t>
    <rPh sb="0" eb="3">
      <t>シュモクベツ</t>
    </rPh>
    <rPh sb="3" eb="5">
      <t>ケイスウ</t>
    </rPh>
    <rPh sb="14" eb="16">
      <t>ヘンコウ</t>
    </rPh>
    <phoneticPr fontId="1"/>
  </si>
  <si>
    <t>Sr（シニア）</t>
  </si>
  <si>
    <t>Sr（シニア）</t>
    <phoneticPr fontId="1"/>
  </si>
  <si>
    <t>Jr（高校生）</t>
    <rPh sb="3" eb="6">
      <t>コウコウセイ</t>
    </rPh>
    <phoneticPr fontId="1"/>
  </si>
  <si>
    <t>HYBRID</t>
    <phoneticPr fontId="1"/>
  </si>
  <si>
    <t>ACRO</t>
    <phoneticPr fontId="1"/>
  </si>
  <si>
    <t>ChMu</t>
    <phoneticPr fontId="1"/>
  </si>
  <si>
    <t>※</t>
    <phoneticPr fontId="1"/>
  </si>
  <si>
    <t>※該当する競技種目のB～M列を入力シートのD8～O８列に貼付</t>
    <rPh sb="1" eb="3">
      <t>ガイトウ</t>
    </rPh>
    <rPh sb="5" eb="9">
      <t>キョウギシュモク</t>
    </rPh>
    <rPh sb="13" eb="14">
      <t>レツ</t>
    </rPh>
    <rPh sb="15" eb="17">
      <t>ニュウリョク</t>
    </rPh>
    <rPh sb="26" eb="27">
      <t>レツ</t>
    </rPh>
    <rPh sb="28" eb="30">
      <t>ハリツケ</t>
    </rPh>
    <phoneticPr fontId="1"/>
  </si>
  <si>
    <t xml:space="preserve">Acro-Pair </t>
    <phoneticPr fontId="1"/>
  </si>
  <si>
    <t>　**　　⇒　DD：０（DDが0となるPENALTYの場合）</t>
    <phoneticPr fontId="1"/>
  </si>
  <si>
    <t>　*　　　⇒　BM</t>
    <phoneticPr fontId="1"/>
  </si>
  <si>
    <t>通常＝DD：0.5</t>
    <rPh sb="0" eb="2">
      <t>ツウジョウ</t>
    </rPh>
    <phoneticPr fontId="1"/>
  </si>
  <si>
    <t>Acro＝DD：0.1</t>
    <phoneticPr fontId="1"/>
  </si>
  <si>
    <t xml:space="preserve">M-TRE5a                 </t>
    <phoneticPr fontId="1"/>
  </si>
  <si>
    <t>Pen
 Ded</t>
    <phoneticPr fontId="1"/>
  </si>
  <si>
    <t>■入力シート説明</t>
    <rPh sb="1" eb="3">
      <t>ニュウリョク</t>
    </rPh>
    <rPh sb="6" eb="8">
      <t>セツメイ</t>
    </rPh>
    <phoneticPr fontId="1"/>
  </si>
  <si>
    <t>　空欄　⇒　DD：申告時のDD</t>
    <rPh sb="9" eb="12">
      <t>シンコクジ</t>
    </rPh>
    <phoneticPr fontId="1"/>
  </si>
  <si>
    <t>Club（クラブ）/Team（チーム名）/Name（出場者氏名）/Reserve（リザーブ氏名）と提出されたコーチカードのエレメントと申告時のDDを入力</t>
    <rPh sb="18" eb="19">
      <t>メイ</t>
    </rPh>
    <rPh sb="26" eb="29">
      <t>シュツジョウシャ</t>
    </rPh>
    <rPh sb="29" eb="31">
      <t>シメイ</t>
    </rPh>
    <rPh sb="45" eb="47">
      <t>シメイ</t>
    </rPh>
    <rPh sb="49" eb="51">
      <t>テイシュツ</t>
    </rPh>
    <rPh sb="67" eb="70">
      <t>シンコクジ</t>
    </rPh>
    <rPh sb="74" eb="76">
      <t>ニュウリョク</t>
    </rPh>
    <phoneticPr fontId="1"/>
  </si>
  <si>
    <t>各セルの式を消してしまうと、TOTALが「＃N/A」「#VALUE!」、RANKが「####」となり、結果シートには何も表示されません。</t>
    <rPh sb="0" eb="1">
      <t>カク</t>
    </rPh>
    <rPh sb="4" eb="5">
      <t>シキ</t>
    </rPh>
    <rPh sb="6" eb="7">
      <t>ケ</t>
    </rPh>
    <phoneticPr fontId="1"/>
  </si>
  <si>
    <t>ELEMENTSに応じたFC（係数）が表示されます</t>
    <rPh sb="9" eb="10">
      <t>オウ</t>
    </rPh>
    <rPh sb="15" eb="17">
      <t>ケイスウ</t>
    </rPh>
    <rPh sb="19" eb="21">
      <t>ヒョウジ</t>
    </rPh>
    <phoneticPr fontId="1"/>
  </si>
  <si>
    <t>AIに応じたFC（係数）が表示されます</t>
    <rPh sb="3" eb="4">
      <t>オウ</t>
    </rPh>
    <rPh sb="9" eb="11">
      <t>ケイスウ</t>
    </rPh>
    <rPh sb="13" eb="15">
      <t>ヒョウジ</t>
    </rPh>
    <phoneticPr fontId="1"/>
  </si>
  <si>
    <t>申告時のDDが0.5以下の場合＝DD×0.5（小数点第2位まで第3位四捨五入）</t>
    <rPh sb="10" eb="12">
      <t>イカ</t>
    </rPh>
    <phoneticPr fontId="1"/>
  </si>
  <si>
    <t>※BM欄：*BM、**DD＝０</t>
    <rPh sb="3" eb="4">
      <t>ラン</t>
    </rPh>
    <phoneticPr fontId="1"/>
  </si>
  <si>
    <t>無呼吸ボーナス：40または０のいずれかを選択</t>
    <rPh sb="0" eb="3">
      <t>ムコキュウ</t>
    </rPh>
    <rPh sb="20" eb="22">
      <t>センタク</t>
    </rPh>
    <phoneticPr fontId="1"/>
  </si>
  <si>
    <r>
      <rPr>
        <sz val="11"/>
        <color theme="1"/>
        <rFont val="ＭＳ Ｐゴシック"/>
        <family val="3"/>
        <charset val="128"/>
      </rPr>
      <t>※</t>
    </r>
    <r>
      <rPr>
        <sz val="11"/>
        <color theme="1"/>
        <rFont val="Termina"/>
      </rPr>
      <t>BM</t>
    </r>
    <r>
      <rPr>
        <sz val="11"/>
        <color theme="1"/>
        <rFont val="ＭＳ Ｐゴシック"/>
        <family val="3"/>
        <charset val="128"/>
      </rPr>
      <t>欄：</t>
    </r>
    <r>
      <rPr>
        <sz val="11"/>
        <color theme="1"/>
        <rFont val="Termina"/>
        <family val="3"/>
      </rPr>
      <t>*BM</t>
    </r>
    <r>
      <rPr>
        <sz val="11"/>
        <color theme="1"/>
        <rFont val="ＭＳ ゴシック"/>
        <family val="3"/>
        <charset val="128"/>
      </rPr>
      <t>（</t>
    </r>
    <r>
      <rPr>
        <sz val="11"/>
        <color theme="1"/>
        <rFont val="Arial"/>
        <family val="2"/>
      </rPr>
      <t>DD:0.5,Acro:0.1,0.5</t>
    </r>
    <r>
      <rPr>
        <sz val="11"/>
        <color theme="1"/>
        <rFont val="ＭＳ ゴシック"/>
        <family val="2"/>
        <charset val="128"/>
      </rPr>
      <t>以下</t>
    </r>
    <r>
      <rPr>
        <sz val="11"/>
        <color theme="1"/>
        <rFont val="Arial"/>
        <family val="2"/>
      </rPr>
      <t>:1/2</t>
    </r>
    <r>
      <rPr>
        <sz val="11"/>
        <color theme="1"/>
        <rFont val="ＭＳ ゴシック"/>
        <family val="3"/>
        <charset val="128"/>
      </rPr>
      <t>）</t>
    </r>
    <r>
      <rPr>
        <sz val="11"/>
        <color theme="1"/>
        <rFont val="ＭＳ Ｐゴシック"/>
        <family val="3"/>
        <charset val="128"/>
      </rPr>
      <t>、</t>
    </r>
    <r>
      <rPr>
        <sz val="11"/>
        <color theme="1"/>
        <rFont val="Termina"/>
        <family val="3"/>
      </rPr>
      <t>**</t>
    </r>
    <r>
      <rPr>
        <sz val="11"/>
        <color theme="1"/>
        <rFont val="ＭＳ Ｐゴシック"/>
        <family val="3"/>
        <charset val="128"/>
      </rPr>
      <t>０</t>
    </r>
    <rPh sb="3" eb="4">
      <t>ラン</t>
    </rPh>
    <rPh sb="28" eb="30">
      <t>イカ</t>
    </rPh>
    <phoneticPr fontId="1"/>
  </si>
  <si>
    <t>係数：該当年齢・種目の係数FCをD8～O8セルに貼付</t>
    <rPh sb="0" eb="2">
      <t>ケイスウ</t>
    </rPh>
    <rPh sb="3" eb="5">
      <t>ガイトウ</t>
    </rPh>
    <rPh sb="5" eb="7">
      <t>ネンレイ</t>
    </rPh>
    <rPh sb="8" eb="10">
      <t>シュモク</t>
    </rPh>
    <rPh sb="24" eb="26">
      <t>ハリツケ</t>
    </rPh>
    <phoneticPr fontId="1"/>
  </si>
  <si>
    <t>出場順をOrder欄に入力</t>
    <rPh sb="0" eb="3">
      <t>シュツジョウジュン</t>
    </rPh>
    <rPh sb="9" eb="10">
      <t>ラン</t>
    </rPh>
    <rPh sb="11" eb="13">
      <t>ニュウリョク</t>
    </rPh>
    <phoneticPr fontId="1"/>
  </si>
  <si>
    <t>・EL</t>
    <phoneticPr fontId="1"/>
  </si>
  <si>
    <t>AVER</t>
    <phoneticPr fontId="1"/>
  </si>
  <si>
    <t>CALC</t>
    <phoneticPr fontId="1"/>
  </si>
  <si>
    <t>・Art.I</t>
  </si>
  <si>
    <t>（上下カットの中間点3名を合計）×FM＝AI得点（少数点第四位まで表示）</t>
    <phoneticPr fontId="1"/>
  </si>
  <si>
    <t>※係数の貼付がない場合、CALCは０になります。</t>
    <rPh sb="1" eb="3">
      <t>ケイスウ</t>
    </rPh>
    <rPh sb="4" eb="6">
      <t>ハリツケ</t>
    </rPh>
    <rPh sb="9" eb="11">
      <t>バアイ</t>
    </rPh>
    <phoneticPr fontId="1"/>
  </si>
  <si>
    <t>Ded.</t>
    <phoneticPr fontId="1"/>
  </si>
  <si>
    <t>（上下カットの中間点3名/3）×DD×FC＝EL得点（計算結果の少数点第五位を四捨五入、少数点第四位まで表示。四捨五入は、最後に1回のみ）</t>
    <rPh sb="44" eb="47">
      <t>ショウスウテン</t>
    </rPh>
    <rPh sb="47" eb="48">
      <t>ダイ</t>
    </rPh>
    <rPh sb="48" eb="49">
      <t>ヨン</t>
    </rPh>
    <rPh sb="49" eb="50">
      <t>イ</t>
    </rPh>
    <rPh sb="52" eb="54">
      <t>ヒョウジ</t>
    </rPh>
    <phoneticPr fontId="1"/>
  </si>
  <si>
    <t>Ded</t>
    <phoneticPr fontId="1"/>
  </si>
  <si>
    <t>Deduction</t>
    <phoneticPr fontId="1"/>
  </si>
  <si>
    <t>順位：入力シートA列「RANK」：入力シートAD列「TOTAL」参照</t>
    <rPh sb="0" eb="2">
      <t>ジュンイ</t>
    </rPh>
    <rPh sb="3" eb="5">
      <t>ニュウリョク</t>
    </rPh>
    <rPh sb="9" eb="10">
      <t>レツ</t>
    </rPh>
    <rPh sb="17" eb="19">
      <t>ニュウリョク</t>
    </rPh>
    <rPh sb="24" eb="25">
      <t>レツ</t>
    </rPh>
    <rPh sb="32" eb="34">
      <t>サンショウ</t>
    </rPh>
    <phoneticPr fontId="1"/>
  </si>
  <si>
    <t>（上下カットの中間点3名/3）…小数点第４位まで表示しているが、四捨五入なし</t>
    <rPh sb="16" eb="19">
      <t>ショウスウテン</t>
    </rPh>
    <rPh sb="19" eb="20">
      <t>ダイ</t>
    </rPh>
    <rPh sb="21" eb="22">
      <t>イ</t>
    </rPh>
    <rPh sb="24" eb="26">
      <t>ヒョウジ</t>
    </rPh>
    <rPh sb="32" eb="36">
      <t>シシャゴニュウ</t>
    </rPh>
    <phoneticPr fontId="1"/>
  </si>
  <si>
    <t>セルに設定されている式を消してしまうと計算されなくなりますのでご注意ください。</t>
    <rPh sb="3" eb="5">
      <t>セッテイ</t>
    </rPh>
    <rPh sb="10" eb="11">
      <t>シキ</t>
    </rPh>
    <rPh sb="12" eb="13">
      <t>ケ</t>
    </rPh>
    <rPh sb="19" eb="21">
      <t>ケイサン</t>
    </rPh>
    <rPh sb="32" eb="34">
      <t>チュウイ</t>
    </rPh>
    <phoneticPr fontId="1"/>
  </si>
  <si>
    <r>
      <rPr>
        <sz val="11"/>
        <color theme="1"/>
        <rFont val="ＭＳ Ｐゴシック"/>
        <family val="3"/>
        <charset val="128"/>
      </rPr>
      <t>花藤はるか</t>
    </r>
    <r>
      <rPr>
        <sz val="11"/>
        <color theme="1"/>
        <rFont val="Termina"/>
        <family val="2"/>
      </rPr>
      <t>/</t>
    </r>
    <r>
      <rPr>
        <sz val="11"/>
        <color theme="1"/>
        <rFont val="ＭＳ Ｐゴシック"/>
        <family val="3"/>
        <charset val="128"/>
      </rPr>
      <t>松藤まりな</t>
    </r>
    <r>
      <rPr>
        <sz val="11"/>
        <color theme="1"/>
        <rFont val="Termina"/>
        <family val="2"/>
      </rPr>
      <t>/</t>
    </r>
    <r>
      <rPr>
        <sz val="11"/>
        <color theme="1"/>
        <rFont val="ＭＳ Ｐゴシック"/>
        <family val="3"/>
        <charset val="128"/>
      </rPr>
      <t>山藤やくみ/竹藤まりな</t>
    </r>
    <rPh sb="18" eb="19">
      <t>タケ</t>
    </rPh>
    <phoneticPr fontId="1"/>
  </si>
  <si>
    <r>
      <rPr>
        <sz val="11"/>
        <color theme="1"/>
        <rFont val="ＭＳ Ｐゴシック"/>
        <family val="3"/>
        <charset val="128"/>
      </rPr>
      <t>藤かみら</t>
    </r>
    <r>
      <rPr>
        <sz val="11"/>
        <color theme="1"/>
        <rFont val="Termina"/>
        <family val="2"/>
      </rPr>
      <t>/</t>
    </r>
    <r>
      <rPr>
        <sz val="11"/>
        <color theme="1"/>
        <rFont val="ＭＳ Ｐゴシック"/>
        <family val="3"/>
        <charset val="128"/>
      </rPr>
      <t>藤さゆり</t>
    </r>
    <r>
      <rPr>
        <sz val="11"/>
        <color theme="1"/>
        <rFont val="Termina"/>
        <family val="2"/>
      </rPr>
      <t>/</t>
    </r>
    <r>
      <rPr>
        <sz val="11"/>
        <color theme="1"/>
        <rFont val="ＭＳ Ｐゴシック"/>
        <family val="3"/>
        <charset val="128"/>
      </rPr>
      <t>藤たみこ</t>
    </r>
    <r>
      <rPr>
        <sz val="11"/>
        <color theme="1"/>
        <rFont val="Termina"/>
        <family val="2"/>
      </rPr>
      <t>/</t>
    </r>
    <r>
      <rPr>
        <sz val="11"/>
        <color theme="1"/>
        <rFont val="ＭＳ Ｐゴシック"/>
        <family val="3"/>
        <charset val="128"/>
      </rPr>
      <t>藤ななみ/藤るるる</t>
    </r>
    <rPh sb="20" eb="21">
      <t>フジ</t>
    </rPh>
    <phoneticPr fontId="1"/>
  </si>
  <si>
    <t>入力シートAF列～AO列　結果シートの参照用　消さないでください。</t>
    <rPh sb="0" eb="2">
      <t>ニュウリョク</t>
    </rPh>
    <rPh sb="7" eb="8">
      <t>レツ</t>
    </rPh>
    <rPh sb="11" eb="12">
      <t>レツ</t>
    </rPh>
    <rPh sb="13" eb="15">
      <t>ケッカ</t>
    </rPh>
    <rPh sb="19" eb="21">
      <t>サンショウ</t>
    </rPh>
    <rPh sb="21" eb="22">
      <t>ヨウ</t>
    </rPh>
    <rPh sb="23" eb="24">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</si>
</sst>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
    <numFmt numFmtId="178" formatCode="0.0000"/>
    <numFmt numFmtId="179" formatCode="0.0_ "/>
    <numFmt numFmtId="180" formatCode="0.0000_ "/>
  </numFmts>
  <fonts count="3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Ｐゴシック"/>
      <family val="3"/>
      <charset val="128"/>
    </font>
    <font>
      <sz val="11"/>
      <color theme="1"/>
      <name val="Termina"/>
    </font>
    <font>
      <sz val="11"/>
      <color theme="1"/>
      <name val="Termina"/>
      <family val="2"/>
    </font>
    <font>
      <b/>
      <sz val="10"/>
      <color theme="1"/>
      <name val="Termina"/>
      <family val="2"/>
    </font>
    <font>
      <sz val="10"/>
      <color theme="1"/>
      <name val="Termina"/>
      <family val="2"/>
    </font>
    <font>
      <b/>
      <sz val="11"/>
      <color theme="1"/>
      <name val="Termina"/>
      <family val="2"/>
    </font>
    <font>
      <sz val="11"/>
      <color theme="1"/>
      <name val="Termina"/>
      <family val="3"/>
    </font>
    <font>
      <sz val="11"/>
      <color theme="1"/>
      <name val="Termina"/>
      <family val="3"/>
      <charset val="128"/>
    </font>
    <font>
      <b/>
      <sz val="11"/>
      <color theme="1"/>
      <name val="Termina"/>
    </font>
    <font>
      <b/>
      <sz val="11"/>
      <color theme="1"/>
      <name val="メイリオ"/>
      <family val="3"/>
      <charset val="128"/>
    </font>
    <font>
      <sz val="11"/>
      <color theme="1"/>
      <name val="メイリオ"/>
      <family val="3"/>
      <charset val="128"/>
    </font>
    <font>
      <b/>
      <sz val="14"/>
      <name val="Arial"/>
      <family val="2"/>
    </font>
    <font>
      <sz val="9"/>
      <name val="ＭＳ ゴシック"/>
      <family val="3"/>
      <charset val="128"/>
    </font>
    <font>
      <u/>
      <sz val="9"/>
      <name val="ＭＳ ゴシック"/>
      <family val="3"/>
    </font>
    <font>
      <sz val="9"/>
      <color rgb="FF000000"/>
      <name val="ＭＳ ゴシック"/>
      <family val="2"/>
    </font>
    <font>
      <sz val="9"/>
      <name val="Arial"/>
      <family val="2"/>
    </font>
    <font>
      <sz val="11"/>
      <color theme="1"/>
      <name val="ＭＳ ゴシック"/>
      <family val="3"/>
      <charset val="128"/>
    </font>
    <font>
      <sz val="11"/>
      <color theme="1"/>
      <name val="Arial"/>
      <family val="2"/>
    </font>
    <font>
      <sz val="16"/>
      <color theme="1"/>
      <name val="メイリオ"/>
      <family val="3"/>
      <charset val="128"/>
    </font>
    <font>
      <sz val="11"/>
      <color rgb="FF000000"/>
      <name val="メイリオ"/>
      <family val="3"/>
      <charset val="128"/>
    </font>
    <font>
      <b/>
      <sz val="14"/>
      <color rgb="FF000000"/>
      <name val="メイリオ"/>
      <family val="3"/>
      <charset val="128"/>
    </font>
    <font>
      <sz val="14"/>
      <color theme="1"/>
      <name val="游ゴシック"/>
      <family val="2"/>
      <charset val="128"/>
      <scheme val="minor"/>
    </font>
    <font>
      <sz val="14"/>
      <color rgb="FF000000"/>
      <name val="メイリオ"/>
      <family val="3"/>
      <charset val="128"/>
    </font>
    <font>
      <b/>
      <sz val="11"/>
      <color rgb="FF000000"/>
      <name val="メイリオ"/>
      <family val="3"/>
      <charset val="128"/>
    </font>
    <font>
      <sz val="11"/>
      <color theme="1"/>
      <name val="Times New Roman"/>
      <family val="1"/>
    </font>
    <font>
      <sz val="14"/>
      <color theme="1"/>
      <name val="Times New Roman"/>
      <family val="1"/>
    </font>
    <font>
      <sz val="14"/>
      <color theme="1"/>
      <name val="メイリオ"/>
      <family val="3"/>
      <charset val="128"/>
    </font>
    <font>
      <sz val="11"/>
      <color theme="1"/>
      <name val="ＭＳ ゴシック"/>
      <family val="2"/>
      <charset val="128"/>
    </font>
  </fonts>
  <fills count="11">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BF7FF"/>
        <bgColor indexed="64"/>
      </patternFill>
    </fill>
    <fill>
      <patternFill patternType="solid">
        <fgColor rgb="FFE7E6E6"/>
        <bgColor indexed="64"/>
      </patternFill>
    </fill>
    <fill>
      <patternFill patternType="solid">
        <fgColor rgb="FFFFC000"/>
        <bgColor indexed="64"/>
      </patternFill>
    </fill>
    <fill>
      <patternFill patternType="solid">
        <fgColor rgb="FFFFE8CB"/>
        <bgColor indexed="64"/>
      </patternFill>
    </fill>
    <fill>
      <patternFill patternType="solid">
        <fgColor rgb="FFFFF4E7"/>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D4D4D4"/>
      </top>
      <bottom style="thick">
        <color rgb="FFFFFFFF"/>
      </bottom>
      <diagonal/>
    </border>
    <border>
      <left/>
      <right/>
      <top style="medium">
        <color rgb="FFD4D4D4"/>
      </top>
      <bottom style="thick">
        <color rgb="FFFFFFFF"/>
      </bottom>
      <diagonal/>
    </border>
    <border>
      <left/>
      <right style="thick">
        <color rgb="FFFFFFFF"/>
      </right>
      <top style="medium">
        <color rgb="FFD4D4D4"/>
      </top>
      <bottom style="thick">
        <color rgb="FFFFFFFF"/>
      </bottom>
      <diagonal/>
    </border>
    <border>
      <left style="medium">
        <color rgb="FFD4D4D4"/>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medium">
        <color rgb="FFD4D4D4"/>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medium">
        <color rgb="FFD4D4D4"/>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medium">
        <color rgb="FFD4D4D4"/>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double">
        <color rgb="FFFFFFFF"/>
      </bottom>
      <diagonal/>
    </border>
    <border>
      <left style="medium">
        <color rgb="FFD4D4D4"/>
      </left>
      <right style="medium">
        <color rgb="FFD4D4D4"/>
      </right>
      <top/>
      <bottom style="thick">
        <color rgb="FFFFFFFF"/>
      </bottom>
      <diagonal/>
    </border>
    <border>
      <left/>
      <right style="medium">
        <color rgb="FFD4D4D4"/>
      </right>
      <top/>
      <bottom style="thick">
        <color rgb="FFFFFFFF"/>
      </bottom>
      <diagonal/>
    </border>
    <border>
      <left style="medium">
        <color rgb="FFD4D4D4"/>
      </left>
      <right style="thick">
        <color rgb="FFFFFFFF"/>
      </right>
      <top/>
      <bottom style="double">
        <color rgb="FFFFFFFF"/>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style="thick">
        <color rgb="FFFFFFFF"/>
      </left>
      <right/>
      <top style="thick">
        <color theme="0"/>
      </top>
      <bottom style="thick">
        <color rgb="FFFFFFFF"/>
      </bottom>
      <diagonal/>
    </border>
    <border>
      <left/>
      <right style="thick">
        <color rgb="FFFFFFFF"/>
      </right>
      <top style="thick">
        <color theme="0"/>
      </top>
      <bottom style="thick">
        <color rgb="FFFFFFFF"/>
      </bottom>
      <diagonal/>
    </border>
    <border>
      <left style="thick">
        <color rgb="FFFFFFFF"/>
      </left>
      <right/>
      <top style="thick">
        <color rgb="FFFFFFFF"/>
      </top>
      <bottom style="thick">
        <color rgb="FFFFFFFF"/>
      </bottom>
      <diagonal/>
    </border>
    <border>
      <left/>
      <right/>
      <top style="thick">
        <color theme="0"/>
      </top>
      <bottom style="thick">
        <color rgb="FFFFFFFF"/>
      </bottom>
      <diagonal/>
    </border>
    <border>
      <left style="thick">
        <color theme="0"/>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medium">
        <color theme="0"/>
      </left>
      <right style="medium">
        <color theme="0"/>
      </right>
      <top style="medium">
        <color theme="0"/>
      </top>
      <bottom style="medium">
        <color theme="0"/>
      </bottom>
      <diagonal/>
    </border>
    <border>
      <left style="thick">
        <color rgb="FFFFFFFF"/>
      </left>
      <right/>
      <top style="thick">
        <color theme="0"/>
      </top>
      <bottom/>
      <diagonal/>
    </border>
    <border>
      <left/>
      <right style="thick">
        <color rgb="FFFFFFFF"/>
      </right>
      <top style="thick">
        <color theme="0"/>
      </top>
      <bottom/>
      <diagonal/>
    </border>
    <border>
      <left/>
      <right style="thick">
        <color rgb="FFFFFFFF"/>
      </right>
      <top style="thick">
        <color rgb="FFFFFFFF"/>
      </top>
      <bottom/>
      <diagonal/>
    </border>
    <border>
      <left/>
      <right/>
      <top/>
      <bottom style="thick">
        <color rgb="FFFFFFFF"/>
      </bottom>
      <diagonal/>
    </border>
  </borders>
  <cellStyleXfs count="1">
    <xf numFmtId="0" fontId="0" fillId="0" borderId="0">
      <alignment vertical="center"/>
    </xf>
  </cellStyleXfs>
  <cellXfs count="19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4" fillId="0" borderId="1" xfId="0" applyNumberFormat="1" applyFont="1" applyBorder="1">
      <alignment vertical="center"/>
    </xf>
    <xf numFmtId="0" fontId="10" fillId="0" borderId="0" xfId="0" applyFont="1">
      <alignment vertical="center"/>
    </xf>
    <xf numFmtId="178"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lignment vertical="center"/>
    </xf>
    <xf numFmtId="2" fontId="4" fillId="0" borderId="1" xfId="0" applyNumberFormat="1" applyFont="1" applyBorder="1">
      <alignment vertical="center"/>
    </xf>
    <xf numFmtId="0" fontId="9" fillId="0" borderId="0" xfId="0" applyFont="1">
      <alignment vertical="center"/>
    </xf>
    <xf numFmtId="0" fontId="12" fillId="0" borderId="0" xfId="0" applyFont="1" applyAlignment="1">
      <alignment vertical="top"/>
    </xf>
    <xf numFmtId="0" fontId="13" fillId="0" borderId="0" xfId="0" applyFont="1" applyAlignment="1">
      <alignment vertical="top"/>
    </xf>
    <xf numFmtId="1" fontId="17" fillId="0" borderId="0" xfId="0" applyNumberFormat="1" applyFont="1" applyAlignment="1">
      <alignment horizontal="right" vertical="top" shrinkToFit="1"/>
    </xf>
    <xf numFmtId="1" fontId="17" fillId="0" borderId="0" xfId="0" applyNumberFormat="1" applyFont="1" applyAlignment="1">
      <alignment vertical="top" shrinkToFit="1"/>
    </xf>
    <xf numFmtId="0" fontId="18" fillId="0" borderId="2" xfId="0" applyFont="1" applyBorder="1" applyAlignment="1">
      <alignment vertical="top" wrapText="1"/>
    </xf>
    <xf numFmtId="1" fontId="17" fillId="0" borderId="3" xfId="0" applyNumberFormat="1" applyFont="1" applyBorder="1" applyAlignment="1">
      <alignment vertical="top" shrinkToFit="1"/>
    </xf>
    <xf numFmtId="0" fontId="15" fillId="0" borderId="0" xfId="0" applyFont="1" applyAlignment="1">
      <alignment vertical="top"/>
    </xf>
    <xf numFmtId="0" fontId="18" fillId="0" borderId="2" xfId="0" applyFont="1" applyBorder="1" applyAlignment="1">
      <alignment vertical="top"/>
    </xf>
    <xf numFmtId="0" fontId="15" fillId="0" borderId="3" xfId="0" applyFont="1" applyBorder="1" applyAlignment="1">
      <alignment vertical="top"/>
    </xf>
    <xf numFmtId="0" fontId="0" fillId="0" borderId="3" xfId="0" applyBorder="1">
      <alignment vertical="center"/>
    </xf>
    <xf numFmtId="178" fontId="15" fillId="0" borderId="3" xfId="0" applyNumberFormat="1" applyFont="1" applyBorder="1" applyAlignment="1">
      <alignment vertical="top"/>
    </xf>
    <xf numFmtId="0" fontId="15" fillId="0" borderId="3" xfId="0" applyFont="1" applyBorder="1" applyAlignment="1">
      <alignment vertical="top" shrinkToFit="1"/>
    </xf>
    <xf numFmtId="178" fontId="4" fillId="0" borderId="1" xfId="0" applyNumberFormat="1" applyFont="1" applyBorder="1">
      <alignment vertical="center"/>
    </xf>
    <xf numFmtId="178" fontId="15" fillId="0" borderId="0" xfId="0" applyNumberFormat="1" applyFont="1" applyAlignment="1">
      <alignment vertical="top"/>
    </xf>
    <xf numFmtId="0" fontId="15" fillId="0" borderId="4" xfId="0" applyFont="1" applyBorder="1" applyAlignment="1">
      <alignment vertical="top"/>
    </xf>
    <xf numFmtId="178" fontId="15" fillId="0" borderId="4" xfId="0" applyNumberFormat="1" applyFont="1" applyBorder="1" applyAlignment="1">
      <alignment vertical="top"/>
    </xf>
    <xf numFmtId="1" fontId="17" fillId="0" borderId="0" xfId="0" applyNumberFormat="1" applyFont="1" applyAlignment="1">
      <alignment shrinkToFit="1"/>
    </xf>
    <xf numFmtId="0" fontId="15" fillId="0" borderId="0" xfId="0" applyFont="1" applyAlignment="1"/>
    <xf numFmtId="1" fontId="17" fillId="0" borderId="0" xfId="0" applyNumberFormat="1" applyFont="1" applyAlignment="1">
      <alignment horizontal="right" shrinkToFit="1"/>
    </xf>
    <xf numFmtId="0" fontId="0" fillId="0" borderId="0" xfId="0" applyAlignment="1"/>
    <xf numFmtId="0" fontId="14" fillId="0" borderId="0" xfId="0" applyFont="1" applyAlignment="1"/>
    <xf numFmtId="0" fontId="15" fillId="0" borderId="0" xfId="0" applyFont="1" applyAlignment="1">
      <alignment horizontal="left" vertical="top"/>
    </xf>
    <xf numFmtId="0" fontId="4" fillId="2" borderId="0" xfId="0" applyFont="1" applyFill="1">
      <alignment vertical="center"/>
    </xf>
    <xf numFmtId="0" fontId="19" fillId="0" borderId="0" xfId="0" applyFont="1">
      <alignment vertical="center"/>
    </xf>
    <xf numFmtId="179" fontId="4" fillId="2" borderId="0" xfId="0" applyNumberFormat="1" applyFont="1" applyFill="1">
      <alignment vertical="center"/>
    </xf>
    <xf numFmtId="0" fontId="4" fillId="3" borderId="0" xfId="0" applyFont="1" applyFill="1">
      <alignment vertical="center"/>
    </xf>
    <xf numFmtId="0" fontId="8" fillId="3" borderId="0" xfId="0" applyFont="1" applyFill="1">
      <alignment vertical="center"/>
    </xf>
    <xf numFmtId="0" fontId="4" fillId="3" borderId="1" xfId="0" applyFont="1" applyFill="1" applyBorder="1">
      <alignment vertical="center"/>
    </xf>
    <xf numFmtId="0" fontId="3" fillId="3" borderId="0" xfId="0" applyFont="1" applyFill="1">
      <alignment vertical="center"/>
    </xf>
    <xf numFmtId="0" fontId="10" fillId="3" borderId="0" xfId="0" applyFont="1" applyFill="1">
      <alignment vertical="center"/>
    </xf>
    <xf numFmtId="0" fontId="4" fillId="0" borderId="0" xfId="0" applyFont="1" applyAlignment="1">
      <alignment vertical="center" shrinkToFit="1"/>
    </xf>
    <xf numFmtId="0" fontId="13" fillId="0" borderId="0" xfId="0" applyFont="1">
      <alignment vertical="center"/>
    </xf>
    <xf numFmtId="0" fontId="22" fillId="0" borderId="0" xfId="0" applyFont="1" applyAlignment="1">
      <alignment horizontal="left" vertical="center" readingOrder="1"/>
    </xf>
    <xf numFmtId="0" fontId="13" fillId="2" borderId="0" xfId="0" applyFont="1" applyFill="1">
      <alignment vertical="center"/>
    </xf>
    <xf numFmtId="0" fontId="13" fillId="0" borderId="0" xfId="0" applyFont="1" applyAlignment="1">
      <alignment vertical="center" shrinkToFit="1"/>
    </xf>
    <xf numFmtId="176" fontId="13" fillId="3" borderId="0" xfId="0" applyNumberFormat="1" applyFont="1" applyFill="1" applyAlignment="1">
      <alignment horizontal="left" vertical="center"/>
    </xf>
    <xf numFmtId="0" fontId="13" fillId="0" borderId="0" xfId="0" applyFont="1" applyAlignment="1">
      <alignment horizontal="right" vertical="center"/>
    </xf>
    <xf numFmtId="177" fontId="0" fillId="0" borderId="0" xfId="0" applyNumberFormat="1">
      <alignment vertical="center"/>
    </xf>
    <xf numFmtId="0" fontId="6" fillId="0" borderId="0" xfId="0" applyFont="1" applyAlignment="1">
      <alignment horizontal="center" vertical="center" shrinkToFit="1"/>
    </xf>
    <xf numFmtId="0" fontId="13" fillId="5" borderId="0" xfId="0" applyFont="1" applyFill="1">
      <alignment vertical="center"/>
    </xf>
    <xf numFmtId="0" fontId="0" fillId="0" borderId="0" xfId="0" applyAlignment="1">
      <alignment horizontal="center"/>
    </xf>
    <xf numFmtId="0" fontId="0" fillId="0" borderId="0" xfId="0" applyAlignment="1">
      <alignment horizontal="left"/>
    </xf>
    <xf numFmtId="0" fontId="0" fillId="6" borderId="0" xfId="0" applyFill="1" applyAlignment="1">
      <alignment horizontal="left"/>
    </xf>
    <xf numFmtId="177" fontId="4" fillId="0" borderId="1" xfId="0" applyNumberFormat="1" applyFont="1" applyBorder="1">
      <alignment vertical="center"/>
    </xf>
    <xf numFmtId="177" fontId="4" fillId="4" borderId="0" xfId="0" applyNumberFormat="1" applyFont="1" applyFill="1" applyAlignment="1">
      <alignment horizontal="right" vertical="center"/>
    </xf>
    <xf numFmtId="176" fontId="5" fillId="0" borderId="0" xfId="0" applyNumberFormat="1" applyFont="1" applyAlignment="1">
      <alignment vertical="center" shrinkToFit="1"/>
    </xf>
    <xf numFmtId="176" fontId="5" fillId="3" borderId="0" xfId="0" applyNumberFormat="1" applyFont="1" applyFill="1" applyAlignment="1">
      <alignment vertical="center" shrinkToFit="1"/>
    </xf>
    <xf numFmtId="176" fontId="5" fillId="3" borderId="0" xfId="0" applyNumberFormat="1" applyFont="1" applyFill="1" applyAlignment="1">
      <alignment horizontal="center" vertical="center" shrinkToFit="1"/>
    </xf>
    <xf numFmtId="176" fontId="5" fillId="3" borderId="1" xfId="0" applyNumberFormat="1" applyFont="1" applyFill="1" applyBorder="1" applyAlignment="1">
      <alignment vertical="center" shrinkToFit="1"/>
    </xf>
    <xf numFmtId="0" fontId="4" fillId="0" borderId="0" xfId="0" applyFont="1" applyAlignment="1">
      <alignment horizontal="left" vertical="center"/>
    </xf>
    <xf numFmtId="177" fontId="4" fillId="5" borderId="0" xfId="0" applyNumberFormat="1" applyFont="1" applyFill="1">
      <alignment vertical="center"/>
    </xf>
    <xf numFmtId="0" fontId="15" fillId="0" borderId="0" xfId="0" applyFont="1" applyAlignment="1">
      <alignment horizontal="left"/>
    </xf>
    <xf numFmtId="1" fontId="4" fillId="0" borderId="1" xfId="0" applyNumberFormat="1" applyFont="1" applyBorder="1">
      <alignment vertical="center"/>
    </xf>
    <xf numFmtId="180" fontId="4" fillId="0" borderId="0" xfId="0" applyNumberFormat="1" applyFont="1">
      <alignment vertical="center"/>
    </xf>
    <xf numFmtId="1" fontId="4" fillId="2" borderId="0" xfId="0" applyNumberFormat="1" applyFont="1" applyFill="1">
      <alignment vertical="center"/>
    </xf>
    <xf numFmtId="177" fontId="4" fillId="2" borderId="0" xfId="0" applyNumberFormat="1" applyFont="1" applyFill="1">
      <alignment vertical="center"/>
    </xf>
    <xf numFmtId="178" fontId="4" fillId="2" borderId="0" xfId="0" applyNumberFormat="1" applyFont="1" applyFill="1">
      <alignment vertical="center"/>
    </xf>
    <xf numFmtId="0" fontId="24" fillId="0" borderId="0" xfId="0" applyFont="1">
      <alignment vertical="center"/>
    </xf>
    <xf numFmtId="0" fontId="22" fillId="8" borderId="16" xfId="0" applyFont="1" applyFill="1" applyBorder="1" applyAlignment="1">
      <alignment horizontal="center" vertical="top" wrapText="1"/>
    </xf>
    <xf numFmtId="0" fontId="22" fillId="8" borderId="19"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22" fillId="8" borderId="24" xfId="0" applyFont="1" applyFill="1" applyBorder="1" applyAlignment="1">
      <alignment horizontal="center" vertical="top" wrapText="1"/>
    </xf>
    <xf numFmtId="0" fontId="22" fillId="8" borderId="18" xfId="0" applyFont="1" applyFill="1" applyBorder="1" applyAlignment="1">
      <alignment horizontal="center" vertical="center" wrapText="1"/>
    </xf>
    <xf numFmtId="20" fontId="25" fillId="9" borderId="24" xfId="0" applyNumberFormat="1" applyFont="1" applyFill="1" applyBorder="1" applyAlignment="1">
      <alignment horizontal="center" vertical="center" wrapText="1"/>
    </xf>
    <xf numFmtId="0" fontId="25" fillId="9" borderId="24" xfId="0" applyFont="1" applyFill="1" applyBorder="1" applyAlignment="1">
      <alignment horizontal="center" vertical="center" wrapText="1"/>
    </xf>
    <xf numFmtId="9" fontId="25" fillId="9" borderId="24" xfId="0" applyNumberFormat="1" applyFont="1" applyFill="1" applyBorder="1" applyAlignment="1">
      <alignment horizontal="center" vertical="center" wrapText="1"/>
    </xf>
    <xf numFmtId="20" fontId="25" fillId="10" borderId="24" xfId="0" applyNumberFormat="1" applyFont="1" applyFill="1" applyBorder="1" applyAlignment="1">
      <alignment horizontal="center" vertical="center" wrapText="1"/>
    </xf>
    <xf numFmtId="0" fontId="25" fillId="10" borderId="24" xfId="0" applyFont="1" applyFill="1" applyBorder="1" applyAlignment="1">
      <alignment horizontal="center" vertical="center" wrapText="1"/>
    </xf>
    <xf numFmtId="9" fontId="25" fillId="10" borderId="24" xfId="0" applyNumberFormat="1" applyFont="1" applyFill="1" applyBorder="1" applyAlignment="1">
      <alignment horizontal="center" vertical="center" wrapText="1"/>
    </xf>
    <xf numFmtId="0" fontId="27" fillId="0" borderId="27" xfId="0" applyFont="1" applyBorder="1" applyAlignment="1">
      <alignment horizontal="left" vertical="center" wrapText="1"/>
    </xf>
    <xf numFmtId="0" fontId="28" fillId="0" borderId="28" xfId="0" applyFont="1" applyBorder="1" applyAlignment="1">
      <alignment horizontal="left" vertical="center" wrapText="1"/>
    </xf>
    <xf numFmtId="0" fontId="22" fillId="8" borderId="29" xfId="0" applyFont="1" applyFill="1" applyBorder="1" applyAlignment="1">
      <alignment horizontal="left" vertical="center" wrapText="1"/>
    </xf>
    <xf numFmtId="20" fontId="25" fillId="10" borderId="26" xfId="0" applyNumberFormat="1" applyFont="1" applyFill="1" applyBorder="1" applyAlignment="1">
      <alignment horizontal="center" vertical="center" wrapText="1"/>
    </xf>
    <xf numFmtId="0" fontId="25" fillId="10" borderId="26" xfId="0" applyFont="1" applyFill="1" applyBorder="1" applyAlignment="1">
      <alignment horizontal="center" vertical="center" wrapText="1"/>
    </xf>
    <xf numFmtId="9" fontId="25" fillId="10" borderId="26" xfId="0" applyNumberFormat="1" applyFont="1" applyFill="1" applyBorder="1" applyAlignment="1">
      <alignment horizontal="center" vertical="center" wrapText="1"/>
    </xf>
    <xf numFmtId="10" fontId="25" fillId="10" borderId="24" xfId="0" applyNumberFormat="1" applyFont="1" applyFill="1" applyBorder="1" applyAlignment="1">
      <alignment horizontal="center" vertical="center" wrapText="1"/>
    </xf>
    <xf numFmtId="0" fontId="28" fillId="9" borderId="24" xfId="0" applyFont="1" applyFill="1" applyBorder="1" applyAlignment="1">
      <alignment horizontal="left" vertical="center" wrapText="1"/>
    </xf>
    <xf numFmtId="0" fontId="29" fillId="0" borderId="0" xfId="0" applyFont="1">
      <alignment vertical="center"/>
    </xf>
    <xf numFmtId="0" fontId="25" fillId="9" borderId="16" xfId="0" applyFont="1" applyFill="1" applyBorder="1" applyAlignment="1">
      <alignment horizontal="center" vertical="center" wrapText="1"/>
    </xf>
    <xf numFmtId="0" fontId="4" fillId="0" borderId="4" xfId="0" applyFont="1" applyBorder="1" applyAlignment="1">
      <alignment horizontal="left" vertical="center"/>
    </xf>
    <xf numFmtId="0" fontId="24" fillId="0" borderId="46" xfId="0" applyFont="1" applyBorder="1">
      <alignment vertical="center"/>
    </xf>
    <xf numFmtId="0" fontId="27" fillId="0" borderId="46" xfId="0" applyFont="1" applyBorder="1" applyAlignment="1">
      <alignment horizontal="left" vertical="center" wrapText="1"/>
    </xf>
    <xf numFmtId="176" fontId="4" fillId="0" borderId="0" xfId="0" applyNumberFormat="1" applyFont="1" applyAlignment="1">
      <alignment horizontal="right" vertical="center"/>
    </xf>
    <xf numFmtId="0" fontId="15" fillId="3" borderId="1" xfId="0" applyFont="1" applyFill="1" applyBorder="1" applyAlignment="1"/>
    <xf numFmtId="0" fontId="0" fillId="3" borderId="1" xfId="0" applyFill="1" applyBorder="1" applyAlignment="1"/>
    <xf numFmtId="0" fontId="13" fillId="3" borderId="0" xfId="0" applyFont="1" applyFill="1">
      <alignment vertical="center"/>
    </xf>
    <xf numFmtId="177" fontId="13" fillId="4" borderId="0" xfId="0" applyNumberFormat="1" applyFont="1" applyFill="1" applyAlignment="1">
      <alignment horizontal="left" vertical="center"/>
    </xf>
    <xf numFmtId="177" fontId="15" fillId="0" borderId="3" xfId="0" applyNumberFormat="1" applyFont="1" applyBorder="1" applyAlignment="1">
      <alignment vertical="top"/>
    </xf>
    <xf numFmtId="1" fontId="15" fillId="0" borderId="3" xfId="0" applyNumberFormat="1" applyFont="1" applyBorder="1" applyAlignment="1">
      <alignment vertical="top"/>
    </xf>
    <xf numFmtId="14" fontId="13" fillId="0" borderId="0" xfId="0" applyNumberFormat="1" applyFont="1">
      <alignment vertical="center"/>
    </xf>
    <xf numFmtId="0" fontId="22" fillId="8" borderId="14" xfId="0" applyFont="1" applyFill="1" applyBorder="1" applyAlignment="1">
      <alignment horizontal="left" vertical="center" wrapText="1"/>
    </xf>
    <xf numFmtId="0" fontId="22" fillId="8" borderId="19"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25" fillId="9" borderId="38"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10" borderId="40"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5" fillId="9" borderId="47" xfId="0" applyFont="1" applyFill="1" applyBorder="1" applyAlignment="1">
      <alignment horizontal="center" vertical="center" wrapText="1"/>
    </xf>
    <xf numFmtId="0" fontId="25" fillId="9" borderId="48" xfId="0" applyFont="1" applyFill="1" applyBorder="1" applyAlignment="1">
      <alignment horizontal="center" vertical="center" wrapText="1"/>
    </xf>
    <xf numFmtId="0" fontId="24" fillId="0" borderId="46" xfId="0" applyFont="1" applyBorder="1" applyAlignment="1">
      <alignment horizontal="center" vertical="center"/>
    </xf>
    <xf numFmtId="0" fontId="26" fillId="8" borderId="42" xfId="0" applyFont="1" applyFill="1" applyBorder="1" applyAlignment="1">
      <alignment horizontal="center" vertical="center" wrapText="1"/>
    </xf>
    <xf numFmtId="0" fontId="26" fillId="8" borderId="34"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36"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2" fillId="8" borderId="30"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25" fillId="9" borderId="41"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4" xfId="0" applyFont="1" applyFill="1" applyBorder="1" applyAlignment="1">
      <alignment horizontal="center" vertical="center" wrapText="1"/>
    </xf>
    <xf numFmtId="177" fontId="25" fillId="9" borderId="40" xfId="0" applyNumberFormat="1" applyFont="1" applyFill="1" applyBorder="1" applyAlignment="1">
      <alignment horizontal="center" vertical="center" wrapText="1"/>
    </xf>
    <xf numFmtId="177" fontId="25" fillId="9" borderId="13" xfId="0" applyNumberFormat="1" applyFont="1" applyFill="1" applyBorder="1" applyAlignment="1">
      <alignment horizontal="center" vertical="center" wrapText="1"/>
    </xf>
    <xf numFmtId="177" fontId="25" fillId="9" borderId="38" xfId="0" applyNumberFormat="1" applyFont="1" applyFill="1" applyBorder="1" applyAlignment="1">
      <alignment horizontal="center" vertical="center" wrapText="1"/>
    </xf>
    <xf numFmtId="177" fontId="25" fillId="9" borderId="41" xfId="0" applyNumberFormat="1" applyFont="1" applyFill="1" applyBorder="1" applyAlignment="1">
      <alignment horizontal="center" vertical="center" wrapText="1"/>
    </xf>
    <xf numFmtId="177" fontId="25" fillId="9" borderId="39" xfId="0" applyNumberFormat="1" applyFont="1" applyFill="1" applyBorder="1" applyAlignment="1">
      <alignment horizontal="center" vertical="center" wrapText="1"/>
    </xf>
    <xf numFmtId="0" fontId="25" fillId="10" borderId="12" xfId="0" applyFont="1" applyFill="1" applyBorder="1" applyAlignment="1">
      <alignment horizontal="center" vertical="center" wrapText="1"/>
    </xf>
    <xf numFmtId="177" fontId="25" fillId="10" borderId="40" xfId="0" applyNumberFormat="1" applyFont="1" applyFill="1" applyBorder="1" applyAlignment="1">
      <alignment horizontal="center" vertical="center" wrapText="1"/>
    </xf>
    <xf numFmtId="177" fontId="25" fillId="10" borderId="12" xfId="0" applyNumberFormat="1" applyFont="1" applyFill="1" applyBorder="1" applyAlignment="1">
      <alignment horizontal="center" vertical="center" wrapText="1"/>
    </xf>
    <xf numFmtId="177" fontId="25" fillId="10" borderId="13" xfId="0" applyNumberFormat="1" applyFont="1" applyFill="1" applyBorder="1" applyAlignment="1">
      <alignment horizontal="center" vertical="center" wrapText="1"/>
    </xf>
    <xf numFmtId="0" fontId="25" fillId="9" borderId="44" xfId="0" applyFont="1" applyFill="1" applyBorder="1" applyAlignment="1">
      <alignment horizontal="center" vertical="center" wrapText="1"/>
    </xf>
    <xf numFmtId="177" fontId="25" fillId="9" borderId="47" xfId="0" applyNumberFormat="1" applyFont="1" applyFill="1" applyBorder="1" applyAlignment="1">
      <alignment horizontal="center" vertical="center" wrapText="1"/>
    </xf>
    <xf numFmtId="177" fontId="25" fillId="9" borderId="44" xfId="0" applyNumberFormat="1" applyFont="1" applyFill="1" applyBorder="1" applyAlignment="1">
      <alignment horizontal="center" vertical="center" wrapText="1"/>
    </xf>
    <xf numFmtId="177" fontId="25" fillId="9" borderId="48" xfId="0" applyNumberFormat="1" applyFont="1" applyFill="1" applyBorder="1" applyAlignment="1">
      <alignment horizontal="center" vertical="center" wrapText="1"/>
    </xf>
    <xf numFmtId="177" fontId="25" fillId="9" borderId="17" xfId="0" applyNumberFormat="1" applyFont="1" applyFill="1" applyBorder="1" applyAlignment="1">
      <alignment horizontal="center" vertical="center" wrapText="1"/>
    </xf>
    <xf numFmtId="177" fontId="25" fillId="9" borderId="49" xfId="0" applyNumberFormat="1"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24" xfId="0" applyFont="1" applyFill="1" applyBorder="1" applyAlignment="1">
      <alignment horizontal="center" vertical="center" wrapText="1"/>
    </xf>
    <xf numFmtId="0" fontId="25" fillId="9" borderId="50" xfId="0" applyFont="1" applyFill="1" applyBorder="1" applyAlignment="1">
      <alignment horizontal="center" vertical="center" wrapText="1"/>
    </xf>
    <xf numFmtId="177" fontId="25" fillId="9" borderId="25" xfId="0" applyNumberFormat="1" applyFont="1" applyFill="1" applyBorder="1" applyAlignment="1">
      <alignment horizontal="center" vertical="center" wrapText="1"/>
    </xf>
    <xf numFmtId="177" fontId="25" fillId="9" borderId="50" xfId="0" applyNumberFormat="1" applyFont="1" applyFill="1" applyBorder="1" applyAlignment="1">
      <alignment horizontal="center" vertical="center" wrapText="1"/>
    </xf>
    <xf numFmtId="177" fontId="25" fillId="9" borderId="24" xfId="0" applyNumberFormat="1" applyFont="1" applyFill="1" applyBorder="1" applyAlignment="1">
      <alignment horizontal="center" vertical="center" wrapText="1"/>
    </xf>
    <xf numFmtId="0" fontId="19"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5" xfId="0" applyFont="1" applyFill="1" applyBorder="1" applyAlignment="1">
      <alignment horizontal="left" vertical="center"/>
    </xf>
    <xf numFmtId="0" fontId="10"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2" fillId="8" borderId="45"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33" xfId="0" applyFont="1" applyFill="1" applyBorder="1" applyAlignment="1">
      <alignment horizontal="center" vertical="center" wrapText="1"/>
    </xf>
    <xf numFmtId="0" fontId="0" fillId="6" borderId="0" xfId="0" applyFill="1" applyAlignment="1">
      <alignment horizontal="left"/>
    </xf>
    <xf numFmtId="0" fontId="15" fillId="3" borderId="1" xfId="0" applyFont="1" applyFill="1" applyBorder="1" applyAlignment="1">
      <alignment horizontal="left"/>
    </xf>
    <xf numFmtId="0" fontId="15" fillId="0" borderId="0" xfId="0" applyFont="1" applyAlignment="1">
      <alignment horizontal="left"/>
    </xf>
    <xf numFmtId="0" fontId="15" fillId="0" borderId="0" xfId="0" applyFont="1" applyAlignment="1">
      <alignment horizontal="left" vertical="top"/>
    </xf>
    <xf numFmtId="0" fontId="15" fillId="3" borderId="5" xfId="0" applyFont="1" applyFill="1" applyBorder="1" applyAlignment="1">
      <alignment horizontal="center"/>
    </xf>
    <xf numFmtId="0" fontId="15" fillId="3" borderId="6" xfId="0" applyFont="1" applyFill="1" applyBorder="1" applyAlignment="1">
      <alignment horizontal="center"/>
    </xf>
    <xf numFmtId="0" fontId="15" fillId="3" borderId="7" xfId="0" applyFont="1" applyFill="1" applyBorder="1" applyAlignment="1">
      <alignment horizontal="center"/>
    </xf>
    <xf numFmtId="0" fontId="15" fillId="3" borderId="5" xfId="0" applyFont="1" applyFill="1" applyBorder="1" applyAlignment="1">
      <alignment horizontal="left"/>
    </xf>
    <xf numFmtId="0" fontId="23" fillId="7" borderId="8" xfId="0" applyFont="1" applyFill="1" applyBorder="1" applyAlignment="1">
      <alignment horizontal="left" vertical="center" wrapText="1"/>
    </xf>
    <xf numFmtId="0" fontId="23" fillId="7" borderId="9"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22" fillId="8" borderId="15"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5" xfId="0" applyFont="1" applyFill="1" applyBorder="1" applyAlignment="1">
      <alignment horizontal="left" vertical="top" wrapText="1"/>
    </xf>
    <xf numFmtId="0" fontId="22" fillId="8" borderId="20" xfId="0" applyFont="1" applyFill="1" applyBorder="1" applyAlignment="1">
      <alignment horizontal="left" vertical="top" wrapText="1"/>
    </xf>
    <xf numFmtId="0" fontId="22" fillId="8" borderId="23" xfId="0" applyFont="1" applyFill="1" applyBorder="1" applyAlignment="1">
      <alignment horizontal="left" vertical="top" wrapText="1"/>
    </xf>
    <xf numFmtId="0" fontId="22" fillId="8" borderId="17" xfId="0" applyFont="1" applyFill="1" applyBorder="1" applyAlignment="1">
      <alignment horizontal="left" vertical="top" wrapText="1"/>
    </xf>
    <xf numFmtId="0" fontId="22" fillId="8" borderId="21" xfId="0" applyFont="1" applyFill="1" applyBorder="1" applyAlignment="1">
      <alignment horizontal="left" vertical="top" wrapText="1"/>
    </xf>
    <xf numFmtId="0" fontId="22" fillId="8" borderId="2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63499</xdr:colOff>
      <xdr:row>0</xdr:row>
      <xdr:rowOff>0</xdr:rowOff>
    </xdr:from>
    <xdr:to>
      <xdr:col>22</xdr:col>
      <xdr:colOff>149611</xdr:colOff>
      <xdr:row>9</xdr:row>
      <xdr:rowOff>175724</xdr:rowOff>
    </xdr:to>
    <xdr:pic>
      <xdr:nvPicPr>
        <xdr:cNvPr id="2" name="図 1">
          <a:extLst>
            <a:ext uri="{FF2B5EF4-FFF2-40B4-BE49-F238E27FC236}">
              <a16:creationId xmlns:a16="http://schemas.microsoft.com/office/drawing/2014/main" id="{8B87D28F-8B20-404F-B3FD-C2E73AB9FD37}"/>
            </a:ext>
          </a:extLst>
        </xdr:cNvPr>
        <xdr:cNvPicPr>
          <a:picLocks noChangeAspect="1"/>
        </xdr:cNvPicPr>
      </xdr:nvPicPr>
      <xdr:blipFill>
        <a:blip xmlns:r="http://schemas.openxmlformats.org/officeDocument/2006/relationships" r:embed="rId1"/>
        <a:stretch>
          <a:fillRect/>
        </a:stretch>
      </xdr:blipFill>
      <xdr:spPr>
        <a:xfrm>
          <a:off x="10625666" y="0"/>
          <a:ext cx="4901528" cy="30438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3AA42-D30C-4AB2-9DF2-587998A72524}">
  <dimension ref="A1:K56"/>
  <sheetViews>
    <sheetView tabSelected="1" workbookViewId="0"/>
  </sheetViews>
  <sheetFormatPr defaultColWidth="9" defaultRowHeight="17.5"/>
  <cols>
    <col min="1" max="1" width="8.5" style="47" customWidth="1"/>
    <col min="2" max="2" width="32" style="47" bestFit="1" customWidth="1"/>
    <col min="3" max="10" width="9" style="47"/>
    <col min="11" max="11" width="10.25" style="47" bestFit="1" customWidth="1"/>
    <col min="12" max="16384" width="9" style="47"/>
  </cols>
  <sheetData>
    <row r="1" spans="1:11">
      <c r="A1" s="16" t="s">
        <v>129</v>
      </c>
      <c r="K1" s="105">
        <v>45481</v>
      </c>
    </row>
    <row r="2" spans="1:11">
      <c r="A2" s="47" t="s">
        <v>130</v>
      </c>
    </row>
    <row r="3" spans="1:11">
      <c r="A3" s="47" t="s">
        <v>270</v>
      </c>
      <c r="B3" s="16"/>
    </row>
    <row r="4" spans="1:11">
      <c r="A4" s="52" t="s">
        <v>237</v>
      </c>
      <c r="B4" s="47" t="s">
        <v>249</v>
      </c>
    </row>
    <row r="5" spans="1:11">
      <c r="A5" s="47" t="s">
        <v>131</v>
      </c>
      <c r="B5" s="16"/>
    </row>
    <row r="7" spans="1:11">
      <c r="A7" s="47" t="s">
        <v>141</v>
      </c>
      <c r="B7" s="17"/>
    </row>
    <row r="8" spans="1:11">
      <c r="A8" s="52" t="s">
        <v>117</v>
      </c>
      <c r="B8" s="47" t="s">
        <v>180</v>
      </c>
    </row>
    <row r="9" spans="1:11">
      <c r="A9" s="52" t="s">
        <v>117</v>
      </c>
      <c r="B9" s="47" t="s">
        <v>181</v>
      </c>
    </row>
    <row r="10" spans="1:11">
      <c r="A10" s="52" t="s">
        <v>117</v>
      </c>
      <c r="B10" s="17" t="s">
        <v>127</v>
      </c>
    </row>
    <row r="11" spans="1:11">
      <c r="A11" s="52" t="s">
        <v>117</v>
      </c>
      <c r="B11" s="17" t="s">
        <v>128</v>
      </c>
    </row>
    <row r="12" spans="1:11" ht="25.5">
      <c r="A12" s="52" t="s">
        <v>117</v>
      </c>
      <c r="B12" s="17" t="s">
        <v>132</v>
      </c>
    </row>
    <row r="13" spans="1:11">
      <c r="A13" s="52" t="s">
        <v>117</v>
      </c>
      <c r="B13" s="17" t="s">
        <v>268</v>
      </c>
    </row>
    <row r="14" spans="1:11">
      <c r="B14" s="17" t="s">
        <v>125</v>
      </c>
    </row>
    <row r="15" spans="1:11">
      <c r="B15" s="17" t="s">
        <v>126</v>
      </c>
    </row>
    <row r="17" spans="1:3">
      <c r="A17" s="47" t="s">
        <v>246</v>
      </c>
    </row>
    <row r="18" spans="1:3">
      <c r="A18" s="52" t="s">
        <v>117</v>
      </c>
      <c r="B18" s="101" t="s">
        <v>149</v>
      </c>
    </row>
    <row r="19" spans="1:3">
      <c r="A19" s="52" t="s">
        <v>117</v>
      </c>
      <c r="B19" s="101" t="s">
        <v>139</v>
      </c>
    </row>
    <row r="20" spans="1:3">
      <c r="A20" s="52" t="s">
        <v>117</v>
      </c>
      <c r="B20" s="101" t="s">
        <v>140</v>
      </c>
    </row>
    <row r="21" spans="1:3">
      <c r="A21" s="52" t="s">
        <v>117</v>
      </c>
      <c r="B21" s="47" t="s">
        <v>256</v>
      </c>
    </row>
    <row r="22" spans="1:3">
      <c r="A22" s="52"/>
      <c r="B22" s="47" t="s">
        <v>263</v>
      </c>
    </row>
    <row r="23" spans="1:3">
      <c r="A23" s="52"/>
      <c r="B23" s="102" t="s">
        <v>250</v>
      </c>
      <c r="C23" s="102"/>
    </row>
    <row r="24" spans="1:3">
      <c r="A24" s="52"/>
      <c r="B24" s="55" t="s">
        <v>251</v>
      </c>
      <c r="C24" s="55"/>
    </row>
    <row r="25" spans="1:3">
      <c r="A25" s="52"/>
    </row>
    <row r="26" spans="1:3">
      <c r="A26" s="52" t="s">
        <v>117</v>
      </c>
      <c r="B26" s="47" t="s">
        <v>248</v>
      </c>
    </row>
    <row r="27" spans="1:3">
      <c r="A27" s="52" t="s">
        <v>117</v>
      </c>
      <c r="B27" s="47" t="s">
        <v>257</v>
      </c>
    </row>
    <row r="29" spans="1:3">
      <c r="A29" s="47" t="s">
        <v>113</v>
      </c>
    </row>
    <row r="30" spans="1:3">
      <c r="A30" s="47" t="s">
        <v>253</v>
      </c>
    </row>
    <row r="31" spans="1:3">
      <c r="A31" s="48" t="s">
        <v>114</v>
      </c>
    </row>
    <row r="32" spans="1:3">
      <c r="A32" s="48" t="s">
        <v>247</v>
      </c>
    </row>
    <row r="33" spans="1:10">
      <c r="A33" s="48" t="s">
        <v>241</v>
      </c>
    </row>
    <row r="34" spans="1:10">
      <c r="B34" s="47" t="s">
        <v>242</v>
      </c>
    </row>
    <row r="35" spans="1:10">
      <c r="B35" s="47" t="s">
        <v>243</v>
      </c>
    </row>
    <row r="36" spans="1:10">
      <c r="B36" s="47" t="s">
        <v>252</v>
      </c>
    </row>
    <row r="37" spans="1:10">
      <c r="A37" s="48" t="s">
        <v>240</v>
      </c>
    </row>
    <row r="39" spans="1:10">
      <c r="A39" s="47" t="s">
        <v>116</v>
      </c>
    </row>
    <row r="40" spans="1:10">
      <c r="A40" s="47" t="s">
        <v>273</v>
      </c>
    </row>
    <row r="41" spans="1:10">
      <c r="A41" s="3" t="s">
        <v>8</v>
      </c>
      <c r="B41" s="3" t="s">
        <v>9</v>
      </c>
      <c r="C41" s="3" t="s">
        <v>10</v>
      </c>
      <c r="D41" s="3" t="s">
        <v>11</v>
      </c>
      <c r="E41" s="5" t="s">
        <v>2</v>
      </c>
      <c r="F41" s="13" t="s">
        <v>34</v>
      </c>
      <c r="G41" s="13" t="s">
        <v>173</v>
      </c>
      <c r="H41" s="13" t="s">
        <v>174</v>
      </c>
      <c r="I41" s="13" t="s">
        <v>264</v>
      </c>
      <c r="J41" s="13" t="s">
        <v>24</v>
      </c>
    </row>
    <row r="42" spans="1:10">
      <c r="A42" s="49" t="s">
        <v>115</v>
      </c>
      <c r="B42" s="49" t="s">
        <v>115</v>
      </c>
      <c r="C42" s="49" t="s">
        <v>115</v>
      </c>
      <c r="D42" s="49" t="s">
        <v>115</v>
      </c>
      <c r="E42" s="49" t="s">
        <v>115</v>
      </c>
      <c r="F42" s="49" t="s">
        <v>115</v>
      </c>
      <c r="G42" s="49" t="s">
        <v>115</v>
      </c>
      <c r="H42" s="49" t="s">
        <v>115</v>
      </c>
      <c r="I42" s="49" t="s">
        <v>115</v>
      </c>
      <c r="J42" s="49" t="s">
        <v>115</v>
      </c>
    </row>
    <row r="44" spans="1:10">
      <c r="A44" s="47" t="s">
        <v>119</v>
      </c>
    </row>
    <row r="45" spans="1:10">
      <c r="A45" s="51" t="s">
        <v>13</v>
      </c>
      <c r="B45" s="47" t="s">
        <v>122</v>
      </c>
    </row>
    <row r="46" spans="1:10">
      <c r="A46" s="47" t="s">
        <v>26</v>
      </c>
      <c r="B46" s="47" t="s">
        <v>123</v>
      </c>
    </row>
    <row r="47" spans="1:10">
      <c r="A47" s="47" t="s">
        <v>15</v>
      </c>
      <c r="B47" s="47" t="s">
        <v>124</v>
      </c>
    </row>
    <row r="48" spans="1:10">
      <c r="A48" s="47" t="s">
        <v>258</v>
      </c>
    </row>
    <row r="49" spans="1:3">
      <c r="A49" s="47" t="s">
        <v>259</v>
      </c>
      <c r="B49" s="47" t="s">
        <v>269</v>
      </c>
    </row>
    <row r="50" spans="1:3">
      <c r="A50" s="47" t="s">
        <v>260</v>
      </c>
      <c r="B50" s="47" t="s">
        <v>265</v>
      </c>
    </row>
    <row r="51" spans="1:3">
      <c r="A51" s="47" t="s">
        <v>261</v>
      </c>
    </row>
    <row r="52" spans="1:3">
      <c r="A52" s="47" t="s">
        <v>260</v>
      </c>
      <c r="B52" s="47" t="s">
        <v>262</v>
      </c>
    </row>
    <row r="54" spans="1:3">
      <c r="A54" s="47" t="s">
        <v>173</v>
      </c>
      <c r="B54" s="47" t="s">
        <v>179</v>
      </c>
      <c r="C54" s="47" t="s">
        <v>254</v>
      </c>
    </row>
    <row r="55" spans="1:3">
      <c r="A55" s="47" t="s">
        <v>178</v>
      </c>
      <c r="B55" s="50" t="s">
        <v>118</v>
      </c>
      <c r="C55" s="47" t="s">
        <v>121</v>
      </c>
    </row>
    <row r="56" spans="1:3">
      <c r="A56" s="47" t="s">
        <v>266</v>
      </c>
      <c r="B56" s="50" t="s">
        <v>267</v>
      </c>
      <c r="C56" s="47" t="s">
        <v>120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93E3-25E8-4512-881C-AA5F719DEAFF}">
  <sheetPr>
    <pageSetUpPr fitToPage="1"/>
  </sheetPr>
  <dimension ref="A1:M38"/>
  <sheetViews>
    <sheetView zoomScale="90" zoomScaleNormal="90" workbookViewId="0">
      <pane xSplit="1" ySplit="5" topLeftCell="B6" activePane="bottomRight" state="frozen"/>
      <selection pane="topRight" activeCell="D1" sqref="D1"/>
      <selection pane="bottomLeft" activeCell="A5" sqref="A5"/>
      <selection pane="bottomRight"/>
    </sheetView>
  </sheetViews>
  <sheetFormatPr defaultRowHeight="18"/>
  <cols>
    <col min="1" max="1" width="30.08203125" bestFit="1" customWidth="1"/>
    <col min="2" max="3" width="11.75" customWidth="1"/>
    <col min="4" max="4" width="3.83203125" customWidth="1"/>
    <col min="5" max="6" width="11.75" customWidth="1"/>
    <col min="7" max="8" width="3.33203125" customWidth="1"/>
    <col min="9" max="9" width="11.75" customWidth="1"/>
    <col min="10" max="11" width="3" customWidth="1"/>
    <col min="12" max="12" width="11.75" customWidth="1"/>
    <col min="13" max="13" width="2.83203125" customWidth="1"/>
  </cols>
  <sheetData>
    <row r="1" spans="1:13" s="73" customFormat="1" ht="22.5">
      <c r="A1" s="93" t="s">
        <v>230</v>
      </c>
    </row>
    <row r="2" spans="1:13" s="73" customFormat="1" ht="23" thickBot="1">
      <c r="A2" s="93" t="s">
        <v>238</v>
      </c>
    </row>
    <row r="3" spans="1:13" ht="20.25" customHeight="1" thickTop="1" thickBot="1">
      <c r="A3" s="106" t="s">
        <v>184</v>
      </c>
      <c r="B3" s="120" t="s">
        <v>191</v>
      </c>
      <c r="C3" s="121"/>
      <c r="D3" s="121"/>
      <c r="E3" s="121"/>
      <c r="F3" s="121"/>
      <c r="G3" s="121"/>
      <c r="H3" s="121"/>
      <c r="I3" s="121"/>
      <c r="J3" s="121"/>
      <c r="K3" s="121"/>
      <c r="L3" s="121"/>
      <c r="M3" s="122"/>
    </row>
    <row r="4" spans="1:13" ht="20.25" customHeight="1" thickTop="1" thickBot="1">
      <c r="A4" s="107"/>
      <c r="B4" s="116" t="s">
        <v>192</v>
      </c>
      <c r="C4" s="116"/>
      <c r="D4" s="116"/>
      <c r="E4" s="116"/>
      <c r="F4" s="117" t="s">
        <v>193</v>
      </c>
      <c r="G4" s="118"/>
      <c r="H4" s="118"/>
      <c r="I4" s="118"/>
      <c r="J4" s="118"/>
      <c r="K4" s="118"/>
      <c r="L4" s="118"/>
      <c r="M4" s="119"/>
    </row>
    <row r="5" spans="1:13" ht="19" thickTop="1" thickBot="1">
      <c r="A5" s="108"/>
      <c r="B5" s="78" t="s">
        <v>234</v>
      </c>
      <c r="C5" s="123" t="s">
        <v>235</v>
      </c>
      <c r="D5" s="124"/>
      <c r="E5" s="78" t="s">
        <v>196</v>
      </c>
      <c r="F5" s="126" t="s">
        <v>236</v>
      </c>
      <c r="G5" s="127"/>
      <c r="H5" s="128"/>
      <c r="I5" s="123" t="s">
        <v>197</v>
      </c>
      <c r="J5" s="129"/>
      <c r="K5" s="124"/>
      <c r="L5" s="130" t="s">
        <v>198</v>
      </c>
      <c r="M5" s="131"/>
    </row>
    <row r="6" spans="1:13" ht="29.25" customHeight="1" thickTop="1" thickBot="1">
      <c r="A6" s="76" t="s">
        <v>199</v>
      </c>
      <c r="B6" s="80">
        <v>0.5</v>
      </c>
      <c r="C6" s="109">
        <v>0.5</v>
      </c>
      <c r="D6" s="110"/>
      <c r="E6" s="80" t="s">
        <v>200</v>
      </c>
      <c r="F6" s="109">
        <v>1.6</v>
      </c>
      <c r="G6" s="125"/>
      <c r="H6" s="110"/>
      <c r="I6" s="134">
        <v>1</v>
      </c>
      <c r="J6" s="135"/>
      <c r="K6" s="136"/>
      <c r="L6" s="132">
        <v>1</v>
      </c>
      <c r="M6" s="133"/>
    </row>
    <row r="7" spans="1:13" ht="29.25" customHeight="1" thickTop="1" thickBot="1">
      <c r="A7" s="76" t="s">
        <v>201</v>
      </c>
      <c r="B7" s="83">
        <v>0.5</v>
      </c>
      <c r="C7" s="111">
        <v>0.5</v>
      </c>
      <c r="D7" s="112"/>
      <c r="E7" s="83" t="s">
        <v>200</v>
      </c>
      <c r="F7" s="111">
        <v>1.6</v>
      </c>
      <c r="G7" s="137"/>
      <c r="H7" s="112"/>
      <c r="I7" s="138">
        <v>1</v>
      </c>
      <c r="J7" s="139"/>
      <c r="K7" s="140"/>
      <c r="L7" s="138">
        <v>1</v>
      </c>
      <c r="M7" s="140"/>
    </row>
    <row r="8" spans="1:13" ht="29.25" customHeight="1" thickTop="1" thickBot="1">
      <c r="A8" s="76" t="s">
        <v>202</v>
      </c>
      <c r="B8" s="80">
        <v>0.5</v>
      </c>
      <c r="C8" s="109">
        <v>0.5</v>
      </c>
      <c r="D8" s="110"/>
      <c r="E8" s="80" t="s">
        <v>200</v>
      </c>
      <c r="F8" s="109">
        <v>1.6</v>
      </c>
      <c r="G8" s="125"/>
      <c r="H8" s="110"/>
      <c r="I8" s="134">
        <v>1</v>
      </c>
      <c r="J8" s="135"/>
      <c r="K8" s="136"/>
      <c r="L8" s="132">
        <v>1</v>
      </c>
      <c r="M8" s="133"/>
    </row>
    <row r="9" spans="1:13" ht="29.25" customHeight="1" thickTop="1" thickBot="1">
      <c r="A9" s="76" t="s">
        <v>203</v>
      </c>
      <c r="B9" s="83">
        <v>0.5</v>
      </c>
      <c r="C9" s="111">
        <v>0.5</v>
      </c>
      <c r="D9" s="112"/>
      <c r="E9" s="83" t="s">
        <v>200</v>
      </c>
      <c r="F9" s="111">
        <v>2.6</v>
      </c>
      <c r="G9" s="137"/>
      <c r="H9" s="112"/>
      <c r="I9" s="138">
        <v>1</v>
      </c>
      <c r="J9" s="139"/>
      <c r="K9" s="140"/>
      <c r="L9" s="138">
        <v>1</v>
      </c>
      <c r="M9" s="140"/>
    </row>
    <row r="10" spans="1:13" ht="29.25" customHeight="1" thickTop="1" thickBot="1">
      <c r="A10" s="75" t="s">
        <v>204</v>
      </c>
      <c r="B10" s="94">
        <v>0.5</v>
      </c>
      <c r="C10" s="113">
        <v>0.5</v>
      </c>
      <c r="D10" s="114"/>
      <c r="E10" s="94" t="s">
        <v>200</v>
      </c>
      <c r="F10" s="113">
        <v>2.6</v>
      </c>
      <c r="G10" s="141"/>
      <c r="H10" s="114"/>
      <c r="I10" s="142">
        <v>1</v>
      </c>
      <c r="J10" s="143"/>
      <c r="K10" s="144"/>
      <c r="L10" s="145">
        <v>1</v>
      </c>
      <c r="M10" s="146"/>
    </row>
    <row r="11" spans="1:13" ht="29.25" customHeight="1" thickBot="1">
      <c r="A11" s="97"/>
      <c r="B11" s="96"/>
      <c r="C11" s="115"/>
      <c r="D11" s="115"/>
      <c r="E11" s="96"/>
      <c r="F11" s="115"/>
      <c r="G11" s="115"/>
      <c r="H11" s="115"/>
      <c r="I11" s="115"/>
      <c r="J11" s="115"/>
      <c r="K11" s="115"/>
      <c r="L11" s="115"/>
      <c r="M11" s="115"/>
    </row>
    <row r="12" spans="1:13" ht="29.25" customHeight="1" thickBot="1">
      <c r="A12" s="76" t="s">
        <v>205</v>
      </c>
      <c r="B12" s="80">
        <v>0.5</v>
      </c>
      <c r="C12" s="147">
        <v>0.5</v>
      </c>
      <c r="D12" s="148"/>
      <c r="E12" s="80" t="s">
        <v>200</v>
      </c>
      <c r="F12" s="147">
        <v>1.6</v>
      </c>
      <c r="G12" s="149"/>
      <c r="H12" s="148"/>
      <c r="I12" s="150">
        <v>1</v>
      </c>
      <c r="J12" s="151"/>
      <c r="K12" s="152"/>
      <c r="L12" s="150">
        <v>1</v>
      </c>
      <c r="M12" s="152"/>
    </row>
    <row r="13" spans="1:13" ht="29.25" customHeight="1" thickTop="1" thickBot="1">
      <c r="A13" s="76" t="s">
        <v>206</v>
      </c>
      <c r="B13" s="83">
        <v>0.5</v>
      </c>
      <c r="C13" s="111">
        <v>0.5</v>
      </c>
      <c r="D13" s="112"/>
      <c r="E13" s="83" t="s">
        <v>200</v>
      </c>
      <c r="F13" s="111">
        <v>1.6</v>
      </c>
      <c r="G13" s="137"/>
      <c r="H13" s="112"/>
      <c r="I13" s="138">
        <v>1</v>
      </c>
      <c r="J13" s="139"/>
      <c r="K13" s="140"/>
      <c r="L13" s="138">
        <v>1</v>
      </c>
      <c r="M13" s="140"/>
    </row>
    <row r="14" spans="1:13" ht="29.25" customHeight="1" thickTop="1" thickBot="1">
      <c r="A14" s="76" t="s">
        <v>207</v>
      </c>
      <c r="B14" s="80">
        <v>0.5</v>
      </c>
      <c r="C14" s="109">
        <v>0.5</v>
      </c>
      <c r="D14" s="110"/>
      <c r="E14" s="80" t="s">
        <v>200</v>
      </c>
      <c r="F14" s="109">
        <v>1.6</v>
      </c>
      <c r="G14" s="125"/>
      <c r="H14" s="110"/>
      <c r="I14" s="134">
        <v>1</v>
      </c>
      <c r="J14" s="135"/>
      <c r="K14" s="136"/>
      <c r="L14" s="132">
        <v>1</v>
      </c>
      <c r="M14" s="133"/>
    </row>
    <row r="15" spans="1:13" ht="29.25" customHeight="1" thickTop="1" thickBot="1">
      <c r="A15" s="76" t="s">
        <v>208</v>
      </c>
      <c r="B15" s="83">
        <v>0.5</v>
      </c>
      <c r="C15" s="111">
        <v>0.5</v>
      </c>
      <c r="D15" s="112"/>
      <c r="E15" s="83" t="s">
        <v>200</v>
      </c>
      <c r="F15" s="111">
        <v>2.6</v>
      </c>
      <c r="G15" s="137"/>
      <c r="H15" s="112"/>
      <c r="I15" s="138">
        <v>1</v>
      </c>
      <c r="J15" s="139"/>
      <c r="K15" s="140"/>
      <c r="L15" s="138">
        <v>1</v>
      </c>
      <c r="M15" s="140"/>
    </row>
    <row r="16" spans="1:13" ht="29.25" customHeight="1" thickTop="1" thickBot="1">
      <c r="A16" s="76" t="s">
        <v>209</v>
      </c>
      <c r="B16" s="80">
        <v>0.5</v>
      </c>
      <c r="C16" s="109">
        <v>0.5</v>
      </c>
      <c r="D16" s="110"/>
      <c r="E16" s="80" t="s">
        <v>200</v>
      </c>
      <c r="F16" s="109">
        <v>2.6</v>
      </c>
      <c r="G16" s="125"/>
      <c r="H16" s="110"/>
      <c r="I16" s="134">
        <v>1</v>
      </c>
      <c r="J16" s="135"/>
      <c r="K16" s="136"/>
      <c r="L16" s="132">
        <v>1</v>
      </c>
      <c r="M16" s="133"/>
    </row>
    <row r="17" spans="1:13" ht="29.25" customHeight="1" thickTop="1" thickBot="1">
      <c r="A17" s="97"/>
      <c r="B17" s="96"/>
      <c r="C17" s="115"/>
      <c r="D17" s="115"/>
      <c r="E17" s="96"/>
      <c r="F17" s="115"/>
      <c r="G17" s="115"/>
      <c r="H17" s="115"/>
      <c r="I17" s="115"/>
      <c r="J17" s="115"/>
      <c r="K17" s="115"/>
      <c r="L17" s="115"/>
      <c r="M17" s="115"/>
    </row>
    <row r="18" spans="1:13" ht="29.25" customHeight="1" thickTop="1" thickBot="1">
      <c r="A18" s="76" t="s">
        <v>210</v>
      </c>
      <c r="B18" s="80">
        <v>0.4</v>
      </c>
      <c r="C18" s="109" t="s">
        <v>200</v>
      </c>
      <c r="D18" s="110"/>
      <c r="E18" s="80">
        <v>0.8</v>
      </c>
      <c r="F18" s="109">
        <v>1.8</v>
      </c>
      <c r="G18" s="125"/>
      <c r="H18" s="110"/>
      <c r="I18" s="134">
        <v>1</v>
      </c>
      <c r="J18" s="135"/>
      <c r="K18" s="136"/>
      <c r="L18" s="132">
        <v>1</v>
      </c>
      <c r="M18" s="133"/>
    </row>
    <row r="19" spans="1:13" ht="29.25" customHeight="1" thickTop="1" thickBot="1">
      <c r="A19" s="76" t="s">
        <v>211</v>
      </c>
      <c r="B19" s="83">
        <v>0.4</v>
      </c>
      <c r="C19" s="111">
        <v>0.7</v>
      </c>
      <c r="D19" s="112"/>
      <c r="E19" s="83">
        <v>0.8</v>
      </c>
      <c r="F19" s="111">
        <v>1.8</v>
      </c>
      <c r="G19" s="137"/>
      <c r="H19" s="112"/>
      <c r="I19" s="138">
        <v>1</v>
      </c>
      <c r="J19" s="139"/>
      <c r="K19" s="140"/>
      <c r="L19" s="138">
        <v>1</v>
      </c>
      <c r="M19" s="140"/>
    </row>
    <row r="20" spans="1:13" ht="29.25" customHeight="1" thickTop="1" thickBot="1">
      <c r="A20" s="76" t="s">
        <v>212</v>
      </c>
      <c r="B20" s="80">
        <v>0.4</v>
      </c>
      <c r="C20" s="109">
        <v>0.7</v>
      </c>
      <c r="D20" s="110"/>
      <c r="E20" s="80">
        <v>0.8</v>
      </c>
      <c r="F20" s="109">
        <v>1.8</v>
      </c>
      <c r="G20" s="125"/>
      <c r="H20" s="110"/>
      <c r="I20" s="134">
        <v>1</v>
      </c>
      <c r="J20" s="135"/>
      <c r="K20" s="136"/>
      <c r="L20" s="132">
        <v>1</v>
      </c>
      <c r="M20" s="133"/>
    </row>
    <row r="21" spans="1:13" ht="29.25" customHeight="1" thickTop="1" thickBot="1">
      <c r="A21" s="87" t="s">
        <v>213</v>
      </c>
      <c r="B21" s="83">
        <v>0.4</v>
      </c>
      <c r="C21" s="111">
        <v>0.7</v>
      </c>
      <c r="D21" s="112"/>
      <c r="E21" s="83">
        <v>0.8</v>
      </c>
      <c r="F21" s="111">
        <v>1.8</v>
      </c>
      <c r="G21" s="137"/>
      <c r="H21" s="112"/>
      <c r="I21" s="138">
        <v>1</v>
      </c>
      <c r="J21" s="139"/>
      <c r="K21" s="140"/>
      <c r="L21" s="138">
        <v>1</v>
      </c>
      <c r="M21" s="140"/>
    </row>
    <row r="22" spans="1:13" ht="29.25" customHeight="1" thickTop="1" thickBot="1">
      <c r="A22" s="76" t="s">
        <v>214</v>
      </c>
      <c r="B22" s="80">
        <v>0.5</v>
      </c>
      <c r="C22" s="109" t="s">
        <v>200</v>
      </c>
      <c r="D22" s="110"/>
      <c r="E22" s="80" t="s">
        <v>200</v>
      </c>
      <c r="F22" s="109">
        <v>1.4</v>
      </c>
      <c r="G22" s="125"/>
      <c r="H22" s="110"/>
      <c r="I22" s="134">
        <v>1</v>
      </c>
      <c r="J22" s="135"/>
      <c r="K22" s="136"/>
      <c r="L22" s="132">
        <v>1</v>
      </c>
      <c r="M22" s="133"/>
    </row>
    <row r="23" spans="1:13" ht="29.25" customHeight="1" thickTop="1" thickBot="1">
      <c r="A23" s="76" t="s">
        <v>215</v>
      </c>
      <c r="B23" s="83">
        <v>0.5</v>
      </c>
      <c r="C23" s="111">
        <v>0.5</v>
      </c>
      <c r="D23" s="112"/>
      <c r="E23" s="83" t="s">
        <v>200</v>
      </c>
      <c r="F23" s="111">
        <v>1.4</v>
      </c>
      <c r="G23" s="137"/>
      <c r="H23" s="112"/>
      <c r="I23" s="138">
        <v>1</v>
      </c>
      <c r="J23" s="139"/>
      <c r="K23" s="140"/>
      <c r="L23" s="138">
        <v>1</v>
      </c>
      <c r="M23" s="140"/>
    </row>
    <row r="24" spans="1:13" ht="29.25" customHeight="1" thickTop="1" thickBot="1">
      <c r="A24" s="76" t="s">
        <v>216</v>
      </c>
      <c r="B24" s="80">
        <v>0.5</v>
      </c>
      <c r="C24" s="109">
        <v>0.5</v>
      </c>
      <c r="D24" s="110"/>
      <c r="E24" s="80" t="s">
        <v>200</v>
      </c>
      <c r="F24" s="109">
        <v>1.4</v>
      </c>
      <c r="G24" s="125"/>
      <c r="H24" s="110"/>
      <c r="I24" s="134">
        <v>1</v>
      </c>
      <c r="J24" s="135"/>
      <c r="K24" s="136"/>
      <c r="L24" s="132">
        <v>1</v>
      </c>
      <c r="M24" s="133"/>
    </row>
    <row r="25" spans="1:13" ht="29.25" customHeight="1" thickTop="1" thickBot="1">
      <c r="A25" s="76" t="s">
        <v>217</v>
      </c>
      <c r="B25" s="83">
        <v>0.5</v>
      </c>
      <c r="C25" s="111">
        <v>0.5</v>
      </c>
      <c r="D25" s="112"/>
      <c r="E25" s="83" t="s">
        <v>200</v>
      </c>
      <c r="F25" s="111">
        <v>2.4</v>
      </c>
      <c r="G25" s="137"/>
      <c r="H25" s="112"/>
      <c r="I25" s="138">
        <v>1</v>
      </c>
      <c r="J25" s="139"/>
      <c r="K25" s="140"/>
      <c r="L25" s="138">
        <v>1</v>
      </c>
      <c r="M25" s="140"/>
    </row>
    <row r="26" spans="1:13" ht="29.25" customHeight="1" thickTop="1" thickBot="1">
      <c r="A26" s="76" t="s">
        <v>218</v>
      </c>
      <c r="B26" s="80" t="s">
        <v>200</v>
      </c>
      <c r="C26" s="109">
        <v>0.8</v>
      </c>
      <c r="D26" s="110"/>
      <c r="E26" s="80" t="s">
        <v>200</v>
      </c>
      <c r="F26" s="109">
        <v>1.2</v>
      </c>
      <c r="G26" s="125"/>
      <c r="H26" s="110"/>
      <c r="I26" s="134">
        <v>1</v>
      </c>
      <c r="J26" s="135"/>
      <c r="K26" s="136"/>
      <c r="L26" s="132">
        <v>1</v>
      </c>
      <c r="M26" s="133"/>
    </row>
    <row r="27" spans="1:13" ht="29.25" customHeight="1" thickTop="1" thickBot="1">
      <c r="A27" s="97"/>
      <c r="B27" s="96"/>
      <c r="C27" s="115"/>
      <c r="D27" s="115"/>
      <c r="E27" s="96"/>
      <c r="F27" s="115"/>
      <c r="G27" s="115"/>
      <c r="H27" s="115"/>
      <c r="I27" s="115"/>
      <c r="J27" s="115"/>
      <c r="K27" s="115"/>
      <c r="L27" s="115"/>
      <c r="M27" s="115"/>
    </row>
    <row r="28" spans="1:13" ht="29.25" customHeight="1" thickTop="1" thickBot="1">
      <c r="A28" s="76" t="s">
        <v>219</v>
      </c>
      <c r="B28" s="80"/>
      <c r="C28" s="109"/>
      <c r="D28" s="110"/>
      <c r="E28" s="80"/>
      <c r="F28" s="109"/>
      <c r="G28" s="125"/>
      <c r="H28" s="110"/>
      <c r="I28" s="134"/>
      <c r="J28" s="135"/>
      <c r="K28" s="136"/>
      <c r="L28" s="132"/>
      <c r="M28" s="133"/>
    </row>
    <row r="29" spans="1:13" ht="29.25" customHeight="1" thickTop="1" thickBot="1">
      <c r="A29" s="76" t="s">
        <v>220</v>
      </c>
      <c r="B29" s="80">
        <v>0.4</v>
      </c>
      <c r="C29" s="109" t="s">
        <v>200</v>
      </c>
      <c r="D29" s="110"/>
      <c r="E29" s="80">
        <v>0.8</v>
      </c>
      <c r="F29" s="109">
        <v>1.8</v>
      </c>
      <c r="G29" s="125"/>
      <c r="H29" s="110"/>
      <c r="I29" s="134">
        <v>1</v>
      </c>
      <c r="J29" s="135"/>
      <c r="K29" s="136"/>
      <c r="L29" s="132">
        <v>1</v>
      </c>
      <c r="M29" s="133"/>
    </row>
    <row r="30" spans="1:13" ht="29.25" customHeight="1" thickTop="1" thickBot="1">
      <c r="A30" s="76" t="s">
        <v>222</v>
      </c>
      <c r="B30" s="83">
        <v>0.4</v>
      </c>
      <c r="C30" s="111">
        <v>0.7</v>
      </c>
      <c r="D30" s="112"/>
      <c r="E30" s="83">
        <v>0.8</v>
      </c>
      <c r="F30" s="111">
        <v>1.8</v>
      </c>
      <c r="G30" s="137"/>
      <c r="H30" s="112"/>
      <c r="I30" s="138">
        <v>1</v>
      </c>
      <c r="J30" s="139"/>
      <c r="K30" s="140"/>
      <c r="L30" s="138">
        <v>1</v>
      </c>
      <c r="M30" s="140"/>
    </row>
    <row r="31" spans="1:13" ht="29.25" customHeight="1" thickTop="1" thickBot="1">
      <c r="A31" s="76" t="s">
        <v>223</v>
      </c>
      <c r="B31" s="80">
        <v>0.4</v>
      </c>
      <c r="C31" s="109">
        <v>0.7</v>
      </c>
      <c r="D31" s="110"/>
      <c r="E31" s="80">
        <v>0.8</v>
      </c>
      <c r="F31" s="109">
        <v>1.8</v>
      </c>
      <c r="G31" s="125"/>
      <c r="H31" s="110"/>
      <c r="I31" s="134">
        <v>1</v>
      </c>
      <c r="J31" s="135"/>
      <c r="K31" s="136"/>
      <c r="L31" s="132">
        <v>1</v>
      </c>
      <c r="M31" s="133"/>
    </row>
    <row r="32" spans="1:13" ht="29.25" customHeight="1" thickTop="1" thickBot="1">
      <c r="A32" s="76" t="s">
        <v>224</v>
      </c>
      <c r="B32" s="83">
        <v>0.4</v>
      </c>
      <c r="C32" s="111">
        <v>0.7</v>
      </c>
      <c r="D32" s="112"/>
      <c r="E32" s="83">
        <v>0.8</v>
      </c>
      <c r="F32" s="111">
        <v>1.8</v>
      </c>
      <c r="G32" s="137"/>
      <c r="H32" s="112"/>
      <c r="I32" s="138">
        <v>1</v>
      </c>
      <c r="J32" s="139"/>
      <c r="K32" s="140"/>
      <c r="L32" s="138">
        <v>1</v>
      </c>
      <c r="M32" s="140"/>
    </row>
    <row r="33" spans="1:13" ht="29.25" customHeight="1" thickTop="1" thickBot="1">
      <c r="A33" s="76" t="s">
        <v>225</v>
      </c>
      <c r="B33" s="80">
        <v>0.5</v>
      </c>
      <c r="C33" s="109" t="s">
        <v>200</v>
      </c>
      <c r="D33" s="110"/>
      <c r="E33" s="80" t="s">
        <v>200</v>
      </c>
      <c r="F33" s="109">
        <v>1.4</v>
      </c>
      <c r="G33" s="125"/>
      <c r="H33" s="110"/>
      <c r="I33" s="134">
        <v>1</v>
      </c>
      <c r="J33" s="135"/>
      <c r="K33" s="136"/>
      <c r="L33" s="132">
        <v>1</v>
      </c>
      <c r="M33" s="133"/>
    </row>
    <row r="34" spans="1:13" ht="29.25" customHeight="1" thickTop="1" thickBot="1">
      <c r="A34" s="76" t="s">
        <v>226</v>
      </c>
      <c r="B34" s="83">
        <v>0.5</v>
      </c>
      <c r="C34" s="111">
        <v>0.5</v>
      </c>
      <c r="D34" s="112"/>
      <c r="E34" s="83" t="s">
        <v>200</v>
      </c>
      <c r="F34" s="111">
        <v>1.4</v>
      </c>
      <c r="G34" s="137"/>
      <c r="H34" s="112"/>
      <c r="I34" s="138">
        <v>1</v>
      </c>
      <c r="J34" s="139"/>
      <c r="K34" s="140"/>
      <c r="L34" s="138">
        <v>1</v>
      </c>
      <c r="M34" s="140"/>
    </row>
    <row r="35" spans="1:13" ht="29.25" customHeight="1" thickTop="1" thickBot="1">
      <c r="A35" s="76" t="s">
        <v>227</v>
      </c>
      <c r="B35" s="80">
        <v>0.5</v>
      </c>
      <c r="C35" s="109">
        <v>0.5</v>
      </c>
      <c r="D35" s="110"/>
      <c r="E35" s="80" t="s">
        <v>200</v>
      </c>
      <c r="F35" s="109">
        <v>1.4</v>
      </c>
      <c r="G35" s="125"/>
      <c r="H35" s="110"/>
      <c r="I35" s="134">
        <v>1</v>
      </c>
      <c r="J35" s="135"/>
      <c r="K35" s="136"/>
      <c r="L35" s="132">
        <v>1</v>
      </c>
      <c r="M35" s="133"/>
    </row>
    <row r="36" spans="1:13" ht="29.25" customHeight="1" thickTop="1" thickBot="1">
      <c r="A36" s="76" t="s">
        <v>228</v>
      </c>
      <c r="B36" s="83">
        <v>0.5</v>
      </c>
      <c r="C36" s="111">
        <v>0.5</v>
      </c>
      <c r="D36" s="112"/>
      <c r="E36" s="83" t="s">
        <v>200</v>
      </c>
      <c r="F36" s="111">
        <v>2.4</v>
      </c>
      <c r="G36" s="137"/>
      <c r="H36" s="112"/>
      <c r="I36" s="138">
        <v>1</v>
      </c>
      <c r="J36" s="139"/>
      <c r="K36" s="140"/>
      <c r="L36" s="138">
        <v>1</v>
      </c>
      <c r="M36" s="140"/>
    </row>
    <row r="37" spans="1:13" ht="29.25" customHeight="1" thickTop="1" thickBot="1">
      <c r="A37" s="76" t="s">
        <v>229</v>
      </c>
      <c r="B37" s="80" t="s">
        <v>200</v>
      </c>
      <c r="C37" s="109">
        <v>0.8</v>
      </c>
      <c r="D37" s="110"/>
      <c r="E37" s="80" t="s">
        <v>200</v>
      </c>
      <c r="F37" s="109">
        <v>1.2</v>
      </c>
      <c r="G37" s="125"/>
      <c r="H37" s="110"/>
      <c r="I37" s="134">
        <v>1</v>
      </c>
      <c r="J37" s="135"/>
      <c r="K37" s="136"/>
      <c r="L37" s="132">
        <v>1</v>
      </c>
      <c r="M37" s="133"/>
    </row>
    <row r="38" spans="1:13" ht="18.5" thickTop="1"/>
  </sheetData>
  <mergeCells count="136">
    <mergeCell ref="C23:D23"/>
    <mergeCell ref="F23:H23"/>
    <mergeCell ref="I23:K23"/>
    <mergeCell ref="L23:M23"/>
    <mergeCell ref="C25:D25"/>
    <mergeCell ref="F25:H25"/>
    <mergeCell ref="I25:K25"/>
    <mergeCell ref="L25:M25"/>
    <mergeCell ref="C19:D19"/>
    <mergeCell ref="F19:H19"/>
    <mergeCell ref="I19:K19"/>
    <mergeCell ref="L19:M19"/>
    <mergeCell ref="C21:D21"/>
    <mergeCell ref="F21:H21"/>
    <mergeCell ref="C30:D30"/>
    <mergeCell ref="F30:H30"/>
    <mergeCell ref="I30:K30"/>
    <mergeCell ref="L30:M30"/>
    <mergeCell ref="C32:D32"/>
    <mergeCell ref="F32:H32"/>
    <mergeCell ref="I32:K32"/>
    <mergeCell ref="L32:M32"/>
    <mergeCell ref="C35:D35"/>
    <mergeCell ref="F35:H35"/>
    <mergeCell ref="I35:K35"/>
    <mergeCell ref="L35:M35"/>
    <mergeCell ref="C34:D34"/>
    <mergeCell ref="F34:H34"/>
    <mergeCell ref="I34:K34"/>
    <mergeCell ref="L34:M34"/>
    <mergeCell ref="C12:D12"/>
    <mergeCell ref="F12:H12"/>
    <mergeCell ref="I12:K12"/>
    <mergeCell ref="L12:M12"/>
    <mergeCell ref="C14:D14"/>
    <mergeCell ref="F14:H14"/>
    <mergeCell ref="I14:K14"/>
    <mergeCell ref="L14:M14"/>
    <mergeCell ref="F11:H11"/>
    <mergeCell ref="F13:H13"/>
    <mergeCell ref="I13:K13"/>
    <mergeCell ref="L13:M13"/>
    <mergeCell ref="C15:D15"/>
    <mergeCell ref="F15:H15"/>
    <mergeCell ref="I15:K15"/>
    <mergeCell ref="L15:M15"/>
    <mergeCell ref="C20:D20"/>
    <mergeCell ref="F20:H20"/>
    <mergeCell ref="I20:K20"/>
    <mergeCell ref="L20:M20"/>
    <mergeCell ref="I17:K17"/>
    <mergeCell ref="L17:M17"/>
    <mergeCell ref="C37:D37"/>
    <mergeCell ref="F37:H37"/>
    <mergeCell ref="I37:K37"/>
    <mergeCell ref="L37:M37"/>
    <mergeCell ref="C31:D31"/>
    <mergeCell ref="F31:H31"/>
    <mergeCell ref="I31:K31"/>
    <mergeCell ref="L31:M31"/>
    <mergeCell ref="C33:D33"/>
    <mergeCell ref="F33:H33"/>
    <mergeCell ref="I33:K33"/>
    <mergeCell ref="L33:M33"/>
    <mergeCell ref="C36:D36"/>
    <mergeCell ref="F36:H36"/>
    <mergeCell ref="I36:K36"/>
    <mergeCell ref="L36:M36"/>
    <mergeCell ref="C29:D29"/>
    <mergeCell ref="F29:H29"/>
    <mergeCell ref="I29:K29"/>
    <mergeCell ref="L29:M29"/>
    <mergeCell ref="C28:D28"/>
    <mergeCell ref="F28:H28"/>
    <mergeCell ref="I28:K28"/>
    <mergeCell ref="L28:M28"/>
    <mergeCell ref="C24:D24"/>
    <mergeCell ref="F24:H24"/>
    <mergeCell ref="I24:K24"/>
    <mergeCell ref="L24:M24"/>
    <mergeCell ref="C26:D26"/>
    <mergeCell ref="F26:H26"/>
    <mergeCell ref="I26:K26"/>
    <mergeCell ref="L26:M26"/>
    <mergeCell ref="C27:D27"/>
    <mergeCell ref="F27:H27"/>
    <mergeCell ref="I27:K27"/>
    <mergeCell ref="L27:M27"/>
    <mergeCell ref="L8:M8"/>
    <mergeCell ref="F10:H10"/>
    <mergeCell ref="I10:K10"/>
    <mergeCell ref="L10:M10"/>
    <mergeCell ref="F9:H9"/>
    <mergeCell ref="I9:K9"/>
    <mergeCell ref="C22:D22"/>
    <mergeCell ref="F22:H22"/>
    <mergeCell ref="I22:K22"/>
    <mergeCell ref="L22:M22"/>
    <mergeCell ref="C16:D16"/>
    <mergeCell ref="F16:H16"/>
    <mergeCell ref="I16:K16"/>
    <mergeCell ref="L16:M16"/>
    <mergeCell ref="C18:D18"/>
    <mergeCell ref="F18:H18"/>
    <mergeCell ref="I18:K18"/>
    <mergeCell ref="L18:M18"/>
    <mergeCell ref="C17:D17"/>
    <mergeCell ref="F17:H17"/>
    <mergeCell ref="I21:K21"/>
    <mergeCell ref="L21:M21"/>
    <mergeCell ref="L9:M9"/>
    <mergeCell ref="C13:D13"/>
    <mergeCell ref="A3:A5"/>
    <mergeCell ref="C6:D6"/>
    <mergeCell ref="C7:D7"/>
    <mergeCell ref="C8:D8"/>
    <mergeCell ref="C9:D9"/>
    <mergeCell ref="C10:D10"/>
    <mergeCell ref="C11:D11"/>
    <mergeCell ref="B4:E4"/>
    <mergeCell ref="F4:M4"/>
    <mergeCell ref="B3:M3"/>
    <mergeCell ref="C5:D5"/>
    <mergeCell ref="I11:K11"/>
    <mergeCell ref="L11:M11"/>
    <mergeCell ref="F6:H6"/>
    <mergeCell ref="F5:H5"/>
    <mergeCell ref="I5:K5"/>
    <mergeCell ref="L5:M5"/>
    <mergeCell ref="L6:M6"/>
    <mergeCell ref="I6:K6"/>
    <mergeCell ref="F7:H7"/>
    <mergeCell ref="I7:K7"/>
    <mergeCell ref="L7:M7"/>
    <mergeCell ref="F8:H8"/>
    <mergeCell ref="I8:K8"/>
  </mergeCells>
  <phoneticPr fontId="1"/>
  <pageMargins left="0.25" right="0.25" top="0.75" bottom="0.75" header="0.3" footer="0.3"/>
  <pageSetup paperSize="9" scale="3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B530-46B5-4930-AACC-5A78AE81DFAB}">
  <sheetPr>
    <tabColor rgb="FFFFC000"/>
  </sheetPr>
  <dimension ref="A1:AO628"/>
  <sheetViews>
    <sheetView view="pageBreakPreview" zoomScale="80" zoomScaleNormal="80" zoomScaleSheetLayoutView="80" workbookViewId="0"/>
  </sheetViews>
  <sheetFormatPr defaultColWidth="9" defaultRowHeight="14"/>
  <cols>
    <col min="1" max="1" width="7" style="2" bestFit="1" customWidth="1"/>
    <col min="2" max="2" width="6.75" style="2" bestFit="1" customWidth="1"/>
    <col min="3" max="3" width="9" style="2"/>
    <col min="4" max="4" width="13.08203125" style="2" customWidth="1"/>
    <col min="5" max="5" width="7.58203125" style="61" customWidth="1"/>
    <col min="6" max="6" width="1.58203125" style="2" customWidth="1"/>
    <col min="7" max="7" width="7.75" style="2" customWidth="1"/>
    <col min="8" max="8" width="1.75" style="2" customWidth="1"/>
    <col min="9" max="9" width="4.5" style="2" bestFit="1" customWidth="1"/>
    <col min="10" max="10" width="1.75" style="2" customWidth="1"/>
    <col min="11" max="11" width="4.75" style="2" customWidth="1"/>
    <col min="12" max="12" width="1.75" style="2" customWidth="1"/>
    <col min="13" max="13" width="7.75" style="2" customWidth="1"/>
    <col min="14" max="14" width="1.75" style="2" customWidth="1"/>
    <col min="15" max="15" width="7.75" style="2" customWidth="1"/>
    <col min="16" max="16" width="1.75" style="2" customWidth="1"/>
    <col min="17" max="17" width="7.75" style="2" customWidth="1"/>
    <col min="18" max="18" width="1.75" style="2" customWidth="1"/>
    <col min="19" max="19" width="7.75" style="2" customWidth="1"/>
    <col min="20" max="20" width="1.75" style="2" customWidth="1"/>
    <col min="21" max="21" width="7.75" style="2" customWidth="1"/>
    <col min="22" max="22" width="1.75" style="2" customWidth="1"/>
    <col min="23" max="23" width="8.83203125" style="10" bestFit="1" customWidth="1"/>
    <col min="24" max="24" width="1.75" style="2" customWidth="1"/>
    <col min="25" max="25" width="8.83203125" style="10" bestFit="1" customWidth="1"/>
    <col min="26" max="26" width="1.75" style="2" customWidth="1"/>
    <col min="27" max="27" width="6.75" style="2" bestFit="1" customWidth="1"/>
    <col min="28" max="28" width="1.75" style="2" customWidth="1"/>
    <col min="29" max="29" width="5.75" style="2" bestFit="1" customWidth="1"/>
    <col min="30" max="30" width="10.58203125" style="2" bestFit="1" customWidth="1"/>
    <col min="31" max="40" width="9" style="2"/>
    <col min="41" max="41" width="10.5" style="2" bestFit="1" customWidth="1"/>
    <col min="42" max="16384" width="9" style="2"/>
  </cols>
  <sheetData>
    <row r="1" spans="1:41" ht="24.75" customHeight="1">
      <c r="C1" s="1" t="s">
        <v>60</v>
      </c>
      <c r="D1" s="156" t="s">
        <v>144</v>
      </c>
      <c r="E1" s="154"/>
      <c r="F1" s="154"/>
      <c r="G1" s="154"/>
      <c r="H1" s="154"/>
      <c r="I1" s="155"/>
      <c r="M1" s="2" t="s">
        <v>142</v>
      </c>
      <c r="N1" s="156" t="s">
        <v>145</v>
      </c>
      <c r="O1" s="154"/>
      <c r="P1" s="154"/>
      <c r="Q1" s="154"/>
      <c r="R1" s="154"/>
      <c r="S1" s="155"/>
      <c r="U1" s="39" t="s">
        <v>143</v>
      </c>
      <c r="V1" s="157" t="s">
        <v>147</v>
      </c>
      <c r="W1" s="158"/>
      <c r="X1" s="158"/>
      <c r="Y1" s="159"/>
    </row>
    <row r="2" spans="1:41" ht="13.5" customHeight="1"/>
    <row r="3" spans="1:41" ht="24.75" customHeight="1">
      <c r="C3" s="3" t="s">
        <v>133</v>
      </c>
      <c r="D3" s="153" t="s">
        <v>231</v>
      </c>
      <c r="E3" s="154"/>
      <c r="F3" s="154"/>
      <c r="G3" s="155"/>
    </row>
    <row r="4" spans="1:41" ht="24.75" customHeight="1">
      <c r="C4" s="3" t="s">
        <v>7</v>
      </c>
      <c r="D4" s="156" t="s">
        <v>0</v>
      </c>
      <c r="E4" s="154"/>
      <c r="F4" s="154"/>
      <c r="G4" s="155"/>
    </row>
    <row r="5" spans="1:41" ht="11.25" customHeight="1" thickBot="1">
      <c r="C5" s="3"/>
      <c r="D5" s="95"/>
      <c r="E5" s="65"/>
      <c r="F5" s="65"/>
      <c r="G5" s="65"/>
    </row>
    <row r="6" spans="1:41" ht="19.5" customHeight="1" thickTop="1" thickBot="1">
      <c r="C6" s="3"/>
      <c r="D6" s="161" t="s">
        <v>192</v>
      </c>
      <c r="E6" s="162"/>
      <c r="F6" s="162"/>
      <c r="G6" s="163"/>
      <c r="H6" s="161" t="s">
        <v>193</v>
      </c>
      <c r="I6" s="162"/>
      <c r="J6" s="162"/>
      <c r="K6" s="162"/>
      <c r="L6" s="162"/>
      <c r="M6" s="162"/>
      <c r="N6" s="162"/>
      <c r="O6" s="163"/>
    </row>
    <row r="7" spans="1:41" ht="20.25" customHeight="1" thickTop="1" thickBot="1">
      <c r="C7" s="3"/>
      <c r="D7" s="78" t="s">
        <v>234</v>
      </c>
      <c r="E7" s="123" t="s">
        <v>235</v>
      </c>
      <c r="F7" s="124"/>
      <c r="G7" s="78" t="s">
        <v>196</v>
      </c>
      <c r="H7" s="164" t="s">
        <v>236</v>
      </c>
      <c r="I7" s="165"/>
      <c r="J7" s="166"/>
      <c r="K7" s="164" t="s">
        <v>197</v>
      </c>
      <c r="L7" s="165"/>
      <c r="M7" s="165"/>
      <c r="N7" s="130" t="s">
        <v>198</v>
      </c>
      <c r="O7" s="160"/>
      <c r="W7" s="2"/>
      <c r="X7" s="10"/>
      <c r="Y7" s="2"/>
      <c r="Z7" s="10"/>
    </row>
    <row r="8" spans="1:41" ht="24.75" customHeight="1" thickTop="1" thickBot="1">
      <c r="C8" s="54" t="s">
        <v>124</v>
      </c>
      <c r="D8" s="83">
        <v>0.4</v>
      </c>
      <c r="E8" s="111">
        <v>0.7</v>
      </c>
      <c r="F8" s="112"/>
      <c r="G8" s="83">
        <v>0.8</v>
      </c>
      <c r="H8" s="111">
        <v>1.8</v>
      </c>
      <c r="I8" s="137"/>
      <c r="J8" s="112"/>
      <c r="K8" s="138">
        <v>1</v>
      </c>
      <c r="L8" s="139"/>
      <c r="M8" s="140"/>
      <c r="N8" s="138">
        <v>1</v>
      </c>
      <c r="O8" s="140"/>
    </row>
    <row r="9" spans="1:41" ht="14.5" thickTop="1"/>
    <row r="10" spans="1:41">
      <c r="C10" s="3" t="s">
        <v>8</v>
      </c>
      <c r="D10" s="41" t="s">
        <v>108</v>
      </c>
      <c r="E10" s="62"/>
    </row>
    <row r="11" spans="1:41">
      <c r="C11" s="3" t="s">
        <v>9</v>
      </c>
      <c r="D11" s="41" t="s">
        <v>109</v>
      </c>
      <c r="E11" s="62"/>
    </row>
    <row r="12" spans="1:41">
      <c r="C12" s="3" t="s">
        <v>10</v>
      </c>
      <c r="D12" s="41" t="s">
        <v>110</v>
      </c>
      <c r="E12" s="62"/>
    </row>
    <row r="13" spans="1:41">
      <c r="C13" s="3" t="s">
        <v>11</v>
      </c>
      <c r="D13" s="41" t="s">
        <v>111</v>
      </c>
      <c r="E13" s="62"/>
      <c r="AA13" s="46"/>
      <c r="AC13" s="46" t="s">
        <v>148</v>
      </c>
      <c r="AF13" s="2" t="s">
        <v>54</v>
      </c>
    </row>
    <row r="14" spans="1:41" ht="6.75" customHeight="1">
      <c r="C14" s="4"/>
      <c r="D14" s="41"/>
      <c r="E14" s="62"/>
      <c r="AA14" s="46"/>
      <c r="AC14" s="46"/>
    </row>
    <row r="15" spans="1:41">
      <c r="A15" s="2" t="s">
        <v>25</v>
      </c>
      <c r="B15" s="15" t="s">
        <v>41</v>
      </c>
      <c r="C15" s="3" t="s">
        <v>12</v>
      </c>
      <c r="D15" s="2" t="s">
        <v>1</v>
      </c>
      <c r="E15" s="61">
        <f>SUM(E18:E28)</f>
        <v>15.924999999999999</v>
      </c>
      <c r="M15" s="7" t="s">
        <v>17</v>
      </c>
      <c r="O15" s="7" t="s">
        <v>18</v>
      </c>
      <c r="Q15" s="7" t="s">
        <v>19</v>
      </c>
      <c r="S15" s="7" t="s">
        <v>20</v>
      </c>
      <c r="U15" s="7" t="s">
        <v>21</v>
      </c>
      <c r="W15" s="10" t="s">
        <v>22</v>
      </c>
      <c r="Y15" s="10" t="s">
        <v>23</v>
      </c>
      <c r="AA15" s="46" t="s">
        <v>177</v>
      </c>
      <c r="AC15" s="46" t="s">
        <v>264</v>
      </c>
      <c r="AD15" s="2" t="s">
        <v>24</v>
      </c>
      <c r="AF15" s="3" t="s">
        <v>8</v>
      </c>
      <c r="AG15" s="3" t="s">
        <v>9</v>
      </c>
      <c r="AH15" s="3" t="s">
        <v>10</v>
      </c>
      <c r="AI15" s="3" t="s">
        <v>11</v>
      </c>
      <c r="AJ15" s="5" t="s">
        <v>2</v>
      </c>
      <c r="AK15" s="13" t="s">
        <v>34</v>
      </c>
      <c r="AL15" s="13" t="s">
        <v>173</v>
      </c>
      <c r="AM15" s="13" t="s">
        <v>174</v>
      </c>
      <c r="AN15" s="13" t="s">
        <v>264</v>
      </c>
      <c r="AO15" s="13" t="s">
        <v>24</v>
      </c>
    </row>
    <row r="16" spans="1:41" ht="6.75" customHeight="1">
      <c r="C16" s="4"/>
      <c r="D16" s="41"/>
      <c r="E16" s="62"/>
    </row>
    <row r="17" spans="1:41">
      <c r="D17" s="42" t="s">
        <v>152</v>
      </c>
      <c r="E17" s="63" t="s">
        <v>13</v>
      </c>
      <c r="G17" s="2" t="s">
        <v>26</v>
      </c>
      <c r="I17" s="2" t="s">
        <v>14</v>
      </c>
      <c r="K17" s="2" t="s">
        <v>15</v>
      </c>
    </row>
    <row r="18" spans="1:41">
      <c r="A18" s="2">
        <f>RANK(AD18,$AD$18:$AD$629,0)</f>
        <v>15</v>
      </c>
      <c r="B18" s="11">
        <v>1</v>
      </c>
      <c r="C18" s="4">
        <v>1</v>
      </c>
      <c r="D18" s="43" t="s">
        <v>151</v>
      </c>
      <c r="E18" s="64">
        <v>0.82499999999999996</v>
      </c>
      <c r="G18" s="98">
        <f>_xlfn.IFS(I18="　",E18,IF(COUNTIF(D18,"*Acro*")&gt;=1,AND(I18="*")),"0.100",IF(E18&lt;=0.5,AND(I18="*")),ROUND(E18/2,2),I18="*",0.5,I18="**",0)</f>
        <v>0.82499999999999996</v>
      </c>
      <c r="I18" s="8" t="s">
        <v>28</v>
      </c>
      <c r="K18" s="60">
        <f>IF(D18="","",IF(COUNTIF(D18,"*HYBRID*")&gt;=1,$D$8,IF(AND(COUNTIF(D18,"*Acro*")&gt;=1),$E$8,IF(AND(COUNTIF(D18,"*TRE*")&gt;=1),$G$8))))</f>
        <v>0.4</v>
      </c>
      <c r="M18" s="14">
        <v>10</v>
      </c>
      <c r="O18" s="14">
        <v>10</v>
      </c>
      <c r="Q18" s="14">
        <v>10</v>
      </c>
      <c r="S18" s="14">
        <v>10</v>
      </c>
      <c r="U18" s="14">
        <v>10</v>
      </c>
      <c r="W18" s="10">
        <f>(SUM(M18:U18)-MAX(M18:U18)-MIN(M18:U18))/3</f>
        <v>10</v>
      </c>
      <c r="Y18" s="10">
        <f>IF(D18="","",ROUND(W18*G18*K18,4))</f>
        <v>3.3</v>
      </c>
      <c r="AA18" s="68">
        <v>40</v>
      </c>
      <c r="AC18" s="59">
        <v>2</v>
      </c>
      <c r="AD18" s="69">
        <f>Y32+Y39+AA18-AC18-AC19</f>
        <v>153.11070000000001</v>
      </c>
      <c r="AF18" s="38" t="str">
        <f>D10</f>
        <v>関東アーティスティックスイミングクラブ</v>
      </c>
      <c r="AG18" s="38" t="str">
        <f>D11</f>
        <v>関東アーティスティックスイミングクラブA</v>
      </c>
      <c r="AH18" s="38" t="str">
        <f>D12</f>
        <v>安藤あいり/加藤かみら/佐藤さゆり/高藤たみこ/内藤ななみ/花藤はるか/松藤まりな/山藤やくみ</v>
      </c>
      <c r="AI18" s="38" t="str">
        <f>D13</f>
        <v>来藤らんらん/若藤わかな</v>
      </c>
      <c r="AJ18" s="72">
        <f>Y32</f>
        <v>38.5107</v>
      </c>
      <c r="AK18" s="40">
        <f>Y39</f>
        <v>76.599999999999994</v>
      </c>
      <c r="AL18" s="70">
        <f>AA18</f>
        <v>40</v>
      </c>
      <c r="AM18" s="71">
        <f>AC18</f>
        <v>2</v>
      </c>
      <c r="AN18" s="71">
        <f>AC19</f>
        <v>0</v>
      </c>
      <c r="AO18" s="69">
        <f>AD18</f>
        <v>153.11070000000001</v>
      </c>
    </row>
    <row r="19" spans="1:41">
      <c r="C19" s="4">
        <v>2</v>
      </c>
      <c r="D19" s="43" t="s">
        <v>151</v>
      </c>
      <c r="E19" s="64">
        <v>1.4</v>
      </c>
      <c r="G19" s="98">
        <f t="shared" ref="G19:G28" si="0">_xlfn.IFS(I19="　",E19,IF(COUNTIF(D19,"*Acro*")&gt;=1,AND(I19="*")),"0.100",IF(E19&lt;=0.5,AND(I19="*")),ROUND(E19/2,2),I19="*",0.5,I19="**",0)</f>
        <v>1.4</v>
      </c>
      <c r="I19" s="8" t="s">
        <v>28</v>
      </c>
      <c r="K19" s="60">
        <f t="shared" ref="K19:K28" si="1">IF(D19="","",IF(COUNTIF(D19,"*HYBRID*")&gt;=1,$D$8,IF(AND(COUNTIF(D19,"*Acro*")&gt;=1),$E$8,IF(AND(COUNTIF(D19,"*TRE*")&gt;=1),$G$8))))</f>
        <v>0.4</v>
      </c>
      <c r="M19" s="14">
        <v>7</v>
      </c>
      <c r="O19" s="14">
        <v>6</v>
      </c>
      <c r="Q19" s="14">
        <v>7.25</v>
      </c>
      <c r="S19" s="14">
        <v>6</v>
      </c>
      <c r="U19" s="14">
        <v>6</v>
      </c>
      <c r="W19" s="10">
        <f t="shared" ref="W19:W28" si="2">(SUM(M19:U19)-MAX(M19:U19)-MIN(M19:U19))/3</f>
        <v>6.333333333333333</v>
      </c>
      <c r="Y19" s="10">
        <f t="shared" ref="Y19:Y28" si="3">IF(D19="","",ROUND(W19*G19*K19,4))</f>
        <v>3.5467</v>
      </c>
      <c r="AC19" s="59"/>
    </row>
    <row r="20" spans="1:41">
      <c r="C20" s="4">
        <v>3</v>
      </c>
      <c r="D20" s="43" t="s">
        <v>3</v>
      </c>
      <c r="E20" s="64">
        <v>2.1</v>
      </c>
      <c r="G20" s="98">
        <f t="shared" si="0"/>
        <v>0.5</v>
      </c>
      <c r="I20" s="8" t="s">
        <v>27</v>
      </c>
      <c r="K20" s="60">
        <f t="shared" si="1"/>
        <v>0.8</v>
      </c>
      <c r="M20" s="14">
        <v>6.5</v>
      </c>
      <c r="O20" s="14">
        <v>7.5</v>
      </c>
      <c r="Q20" s="14">
        <v>7</v>
      </c>
      <c r="S20" s="14">
        <v>6.75</v>
      </c>
      <c r="U20" s="14">
        <v>7</v>
      </c>
      <c r="W20" s="10">
        <f t="shared" si="2"/>
        <v>6.916666666666667</v>
      </c>
      <c r="Y20" s="10">
        <f t="shared" si="3"/>
        <v>2.7667000000000002</v>
      </c>
    </row>
    <row r="21" spans="1:41">
      <c r="C21" s="4">
        <v>4</v>
      </c>
      <c r="D21" s="43" t="s">
        <v>150</v>
      </c>
      <c r="E21" s="64">
        <v>0.8</v>
      </c>
      <c r="G21" s="98">
        <f t="shared" si="0"/>
        <v>0.8</v>
      </c>
      <c r="I21" s="8" t="s">
        <v>28</v>
      </c>
      <c r="K21" s="60">
        <f t="shared" si="1"/>
        <v>0.7</v>
      </c>
      <c r="M21" s="14">
        <v>7.25</v>
      </c>
      <c r="O21" s="14">
        <v>6.75</v>
      </c>
      <c r="Q21" s="14">
        <v>6</v>
      </c>
      <c r="S21" s="14">
        <v>7.25</v>
      </c>
      <c r="U21" s="14">
        <v>6.5</v>
      </c>
      <c r="W21" s="10">
        <f t="shared" si="2"/>
        <v>6.833333333333333</v>
      </c>
      <c r="Y21" s="10">
        <f t="shared" si="3"/>
        <v>3.8267000000000002</v>
      </c>
    </row>
    <row r="22" spans="1:41">
      <c r="C22" s="4">
        <v>5</v>
      </c>
      <c r="D22" s="43" t="s">
        <v>244</v>
      </c>
      <c r="E22" s="64">
        <v>2.1</v>
      </c>
      <c r="G22" s="98">
        <f t="shared" si="0"/>
        <v>2.1</v>
      </c>
      <c r="I22" s="8" t="s">
        <v>28</v>
      </c>
      <c r="K22" s="60">
        <f t="shared" si="1"/>
        <v>0.8</v>
      </c>
      <c r="M22" s="14">
        <v>6</v>
      </c>
      <c r="O22" s="14">
        <v>7.25</v>
      </c>
      <c r="Q22" s="14">
        <v>6.75</v>
      </c>
      <c r="S22" s="14">
        <v>6.75</v>
      </c>
      <c r="U22" s="14">
        <v>7.25</v>
      </c>
      <c r="W22" s="10">
        <f t="shared" si="2"/>
        <v>6.916666666666667</v>
      </c>
      <c r="Y22" s="10">
        <f t="shared" si="3"/>
        <v>11.62</v>
      </c>
    </row>
    <row r="23" spans="1:41">
      <c r="C23" s="4">
        <v>6</v>
      </c>
      <c r="D23" s="43" t="s">
        <v>5</v>
      </c>
      <c r="E23" s="64">
        <v>2.7</v>
      </c>
      <c r="G23" s="98">
        <f t="shared" si="0"/>
        <v>2.7</v>
      </c>
      <c r="I23" s="8" t="s">
        <v>28</v>
      </c>
      <c r="K23" s="60">
        <f t="shared" si="1"/>
        <v>0.8</v>
      </c>
      <c r="M23" s="14">
        <v>7.5</v>
      </c>
      <c r="O23" s="14">
        <v>7</v>
      </c>
      <c r="Q23" s="14">
        <v>7.25</v>
      </c>
      <c r="S23" s="14">
        <v>7.25</v>
      </c>
      <c r="U23" s="14">
        <v>6</v>
      </c>
      <c r="W23" s="10">
        <f t="shared" si="2"/>
        <v>7.166666666666667</v>
      </c>
      <c r="Y23" s="10">
        <f t="shared" si="3"/>
        <v>15.48</v>
      </c>
    </row>
    <row r="24" spans="1:41">
      <c r="C24" s="4">
        <v>7</v>
      </c>
      <c r="D24" s="43" t="s">
        <v>239</v>
      </c>
      <c r="E24" s="64">
        <v>1.2</v>
      </c>
      <c r="G24" s="98" t="str">
        <f t="shared" si="0"/>
        <v>0.100</v>
      </c>
      <c r="I24" s="8" t="s">
        <v>27</v>
      </c>
      <c r="K24" s="60">
        <f t="shared" si="1"/>
        <v>0.7</v>
      </c>
      <c r="M24" s="14">
        <v>6.75</v>
      </c>
      <c r="O24" s="14">
        <v>6</v>
      </c>
      <c r="Q24" s="14">
        <v>7</v>
      </c>
      <c r="S24" s="14">
        <v>7</v>
      </c>
      <c r="U24" s="14">
        <v>6.75</v>
      </c>
      <c r="W24" s="10">
        <f t="shared" si="2"/>
        <v>6.833333333333333</v>
      </c>
      <c r="Y24" s="10">
        <f t="shared" si="3"/>
        <v>0.4783</v>
      </c>
    </row>
    <row r="25" spans="1:41">
      <c r="C25" s="4">
        <v>8</v>
      </c>
      <c r="D25" s="43" t="s">
        <v>151</v>
      </c>
      <c r="E25" s="64">
        <v>2.7</v>
      </c>
      <c r="G25" s="98">
        <f t="shared" si="0"/>
        <v>0.5</v>
      </c>
      <c r="I25" s="8" t="s">
        <v>27</v>
      </c>
      <c r="K25" s="60">
        <f t="shared" si="1"/>
        <v>0.4</v>
      </c>
      <c r="M25" s="14">
        <v>7.25</v>
      </c>
      <c r="O25" s="14">
        <v>7</v>
      </c>
      <c r="Q25" s="14">
        <v>7.75</v>
      </c>
      <c r="S25" s="14">
        <v>6</v>
      </c>
      <c r="U25" s="14">
        <v>7.25</v>
      </c>
      <c r="W25" s="10">
        <f t="shared" si="2"/>
        <v>7.166666666666667</v>
      </c>
      <c r="Y25" s="10">
        <f t="shared" si="3"/>
        <v>1.4333</v>
      </c>
    </row>
    <row r="26" spans="1:41">
      <c r="C26" s="4">
        <v>9</v>
      </c>
      <c r="D26" s="43" t="s">
        <v>151</v>
      </c>
      <c r="E26" s="64">
        <v>1.35</v>
      </c>
      <c r="G26" s="98">
        <f t="shared" si="0"/>
        <v>0</v>
      </c>
      <c r="I26" s="8" t="s">
        <v>29</v>
      </c>
      <c r="K26" s="60">
        <f t="shared" si="1"/>
        <v>0.4</v>
      </c>
      <c r="M26" s="14">
        <v>7</v>
      </c>
      <c r="O26" s="14">
        <v>6.5</v>
      </c>
      <c r="Q26" s="14">
        <v>7.25</v>
      </c>
      <c r="S26" s="14">
        <v>6.75</v>
      </c>
      <c r="U26" s="14">
        <v>7</v>
      </c>
      <c r="W26" s="10">
        <f t="shared" si="2"/>
        <v>6.916666666666667</v>
      </c>
      <c r="Y26" s="10">
        <f t="shared" si="3"/>
        <v>0</v>
      </c>
    </row>
    <row r="27" spans="1:41">
      <c r="C27" s="4">
        <v>10</v>
      </c>
      <c r="D27" s="43" t="s">
        <v>151</v>
      </c>
      <c r="E27" s="64">
        <v>0.5</v>
      </c>
      <c r="G27" s="98">
        <f t="shared" si="0"/>
        <v>0.25</v>
      </c>
      <c r="I27" s="8" t="s">
        <v>27</v>
      </c>
      <c r="K27" s="60">
        <f t="shared" si="1"/>
        <v>0.4</v>
      </c>
      <c r="M27" s="14">
        <v>7.75</v>
      </c>
      <c r="O27" s="14">
        <v>7.25</v>
      </c>
      <c r="Q27" s="14">
        <v>7</v>
      </c>
      <c r="S27" s="14">
        <v>6.75</v>
      </c>
      <c r="U27" s="14">
        <v>7.25</v>
      </c>
      <c r="W27" s="10">
        <f t="shared" si="2"/>
        <v>7.166666666666667</v>
      </c>
      <c r="Y27" s="10">
        <f t="shared" si="3"/>
        <v>0.7167</v>
      </c>
    </row>
    <row r="28" spans="1:41">
      <c r="C28" s="6">
        <v>11</v>
      </c>
      <c r="D28" s="43" t="s">
        <v>151</v>
      </c>
      <c r="E28" s="64">
        <v>0.25</v>
      </c>
      <c r="G28" s="98">
        <f t="shared" si="0"/>
        <v>0.13</v>
      </c>
      <c r="I28" s="8" t="s">
        <v>27</v>
      </c>
      <c r="K28" s="60">
        <f t="shared" si="1"/>
        <v>0.4</v>
      </c>
      <c r="M28" s="14">
        <v>7.25</v>
      </c>
      <c r="O28" s="14">
        <v>6</v>
      </c>
      <c r="Q28" s="14">
        <v>6.5</v>
      </c>
      <c r="S28" s="14">
        <v>7.25</v>
      </c>
      <c r="U28" s="14">
        <v>6</v>
      </c>
      <c r="W28" s="10">
        <f t="shared" si="2"/>
        <v>6.583333333333333</v>
      </c>
      <c r="Y28" s="10">
        <f t="shared" si="3"/>
        <v>0.34229999999999999</v>
      </c>
    </row>
    <row r="29" spans="1:41">
      <c r="U29" s="12" t="s">
        <v>30</v>
      </c>
      <c r="Y29" s="10">
        <f>SUM(Y18:Y28)</f>
        <v>43.5107</v>
      </c>
    </row>
    <row r="30" spans="1:41">
      <c r="C30" s="9" t="s">
        <v>255</v>
      </c>
      <c r="U30" s="12" t="s">
        <v>31</v>
      </c>
      <c r="Y30" s="59">
        <v>3</v>
      </c>
    </row>
    <row r="31" spans="1:41">
      <c r="U31" s="12" t="s">
        <v>32</v>
      </c>
      <c r="Y31" s="14">
        <v>2</v>
      </c>
    </row>
    <row r="32" spans="1:41">
      <c r="U32" s="12" t="s">
        <v>33</v>
      </c>
      <c r="Y32" s="10">
        <f>Y29-Y30-Y31</f>
        <v>38.5107</v>
      </c>
    </row>
    <row r="33" spans="1:41">
      <c r="D33" s="13" t="s">
        <v>34</v>
      </c>
      <c r="U33" s="12"/>
    </row>
    <row r="34" spans="1:41">
      <c r="D34" s="2" t="s">
        <v>35</v>
      </c>
      <c r="K34" s="66">
        <f>$H$8</f>
        <v>1.8</v>
      </c>
      <c r="M34" s="14">
        <v>7</v>
      </c>
      <c r="O34" s="14">
        <v>6.5</v>
      </c>
      <c r="Q34" s="14">
        <v>7.25</v>
      </c>
      <c r="S34" s="14">
        <v>6.75</v>
      </c>
      <c r="U34" s="14">
        <v>7</v>
      </c>
      <c r="Y34" s="10">
        <f>(SUM(M34:U34)-MAX(M34:U34)-MIN(M34:U34))*K34</f>
        <v>37.35</v>
      </c>
    </row>
    <row r="35" spans="1:41">
      <c r="D35" s="2" t="s">
        <v>36</v>
      </c>
      <c r="K35" s="66">
        <f>$K$8</f>
        <v>1</v>
      </c>
      <c r="M35" s="14">
        <v>7.75</v>
      </c>
      <c r="O35" s="14">
        <v>7.25</v>
      </c>
      <c r="Q35" s="14">
        <v>7</v>
      </c>
      <c r="S35" s="14">
        <v>6.75</v>
      </c>
      <c r="U35" s="14">
        <v>7.25</v>
      </c>
      <c r="Y35" s="10">
        <f t="shared" ref="Y35:Y36" si="4">(SUM(M35:U35)-MAX(M35:U35)-MIN(M35:U35))*K35</f>
        <v>21.5</v>
      </c>
    </row>
    <row r="36" spans="1:41">
      <c r="D36" s="2" t="s">
        <v>37</v>
      </c>
      <c r="K36" s="66">
        <f>$N$8</f>
        <v>1</v>
      </c>
      <c r="M36" s="14">
        <v>7.25</v>
      </c>
      <c r="O36" s="14">
        <v>6</v>
      </c>
      <c r="Q36" s="14">
        <v>6.5</v>
      </c>
      <c r="S36" s="14">
        <v>7.25</v>
      </c>
      <c r="U36" s="14">
        <v>6</v>
      </c>
      <c r="Y36" s="10">
        <f t="shared" si="4"/>
        <v>19.75</v>
      </c>
    </row>
    <row r="37" spans="1:41">
      <c r="U37" s="12" t="s">
        <v>38</v>
      </c>
      <c r="Y37" s="10">
        <f>SUM(Y34:Y36)</f>
        <v>78.599999999999994</v>
      </c>
    </row>
    <row r="38" spans="1:41">
      <c r="U38" s="12" t="s">
        <v>39</v>
      </c>
      <c r="Y38" s="14">
        <v>2</v>
      </c>
    </row>
    <row r="39" spans="1:41">
      <c r="U39" s="12" t="s">
        <v>40</v>
      </c>
      <c r="Y39" s="10">
        <f>Y37-Y38</f>
        <v>76.599999999999994</v>
      </c>
    </row>
    <row r="41" spans="1:41">
      <c r="C41" s="3" t="s">
        <v>8</v>
      </c>
      <c r="D41" s="44" t="s">
        <v>81</v>
      </c>
      <c r="E41" s="62"/>
    </row>
    <row r="42" spans="1:41">
      <c r="C42" s="3" t="s">
        <v>9</v>
      </c>
      <c r="D42" s="45" t="s">
        <v>82</v>
      </c>
      <c r="E42" s="62"/>
    </row>
    <row r="43" spans="1:41">
      <c r="C43" s="3" t="s">
        <v>10</v>
      </c>
      <c r="D43" s="45" t="s">
        <v>153</v>
      </c>
      <c r="E43" s="62"/>
    </row>
    <row r="44" spans="1:41">
      <c r="C44" s="3" t="s">
        <v>11</v>
      </c>
      <c r="D44" s="41" t="s">
        <v>16</v>
      </c>
      <c r="E44" s="62"/>
      <c r="AA44" s="46"/>
      <c r="AC44" s="46" t="s">
        <v>148</v>
      </c>
      <c r="AF44" s="2" t="s">
        <v>54</v>
      </c>
    </row>
    <row r="45" spans="1:41" ht="6.75" customHeight="1">
      <c r="C45" s="4"/>
      <c r="D45" s="41"/>
      <c r="E45" s="62"/>
      <c r="AA45" s="46"/>
      <c r="AC45" s="46"/>
    </row>
    <row r="46" spans="1:41">
      <c r="A46" s="2" t="s">
        <v>25</v>
      </c>
      <c r="B46" s="15" t="s">
        <v>41</v>
      </c>
      <c r="C46" s="3" t="s">
        <v>12</v>
      </c>
      <c r="D46" s="2" t="s">
        <v>1</v>
      </c>
      <c r="E46" s="61">
        <f>SUM(E49:E59)</f>
        <v>18.099999999999998</v>
      </c>
      <c r="M46" s="7" t="s">
        <v>17</v>
      </c>
      <c r="O46" s="7" t="s">
        <v>18</v>
      </c>
      <c r="Q46" s="7" t="s">
        <v>19</v>
      </c>
      <c r="S46" s="7" t="s">
        <v>20</v>
      </c>
      <c r="U46" s="7" t="s">
        <v>21</v>
      </c>
      <c r="W46" s="10" t="s">
        <v>22</v>
      </c>
      <c r="Y46" s="10" t="s">
        <v>23</v>
      </c>
      <c r="AA46" s="46" t="s">
        <v>176</v>
      </c>
      <c r="AC46" s="46" t="s">
        <v>264</v>
      </c>
      <c r="AD46" s="2" t="s">
        <v>24</v>
      </c>
      <c r="AF46" s="3" t="s">
        <v>8</v>
      </c>
      <c r="AG46" s="3" t="s">
        <v>9</v>
      </c>
      <c r="AH46" s="3" t="s">
        <v>10</v>
      </c>
      <c r="AI46" s="3" t="s">
        <v>11</v>
      </c>
      <c r="AJ46" s="5" t="s">
        <v>2</v>
      </c>
      <c r="AK46" s="13" t="s">
        <v>34</v>
      </c>
      <c r="AL46" s="13" t="s">
        <v>173</v>
      </c>
      <c r="AM46" s="13" t="s">
        <v>174</v>
      </c>
      <c r="AN46" s="13" t="s">
        <v>264</v>
      </c>
      <c r="AO46" s="13" t="s">
        <v>24</v>
      </c>
    </row>
    <row r="47" spans="1:41" ht="6.75" customHeight="1">
      <c r="C47" s="4"/>
      <c r="D47" s="41"/>
      <c r="E47" s="62"/>
    </row>
    <row r="48" spans="1:41">
      <c r="D48" s="42" t="s">
        <v>2</v>
      </c>
      <c r="E48" s="63" t="s">
        <v>13</v>
      </c>
      <c r="G48" s="2" t="s">
        <v>26</v>
      </c>
      <c r="I48" s="2" t="s">
        <v>14</v>
      </c>
      <c r="K48" s="2" t="s">
        <v>15</v>
      </c>
    </row>
    <row r="49" spans="1:41">
      <c r="A49" s="2">
        <f>RANK(AD49,$AD$18:$AD$629,0)</f>
        <v>8</v>
      </c>
      <c r="B49" s="11">
        <v>2</v>
      </c>
      <c r="C49" s="4">
        <v>1</v>
      </c>
      <c r="D49" s="43" t="s">
        <v>151</v>
      </c>
      <c r="E49" s="64">
        <v>0.25</v>
      </c>
      <c r="G49" s="98">
        <f>_xlfn.IFS(I49="　",E49,IF(COUNTIF(D49,"*Acro*")&gt;=1,AND(I49="*")),"0.100",IF(E49&lt;=0.5,AND(I49="*")),ROUND(E49/2,2),I49="*",0.5,I49="**",0)</f>
        <v>0.25</v>
      </c>
      <c r="I49" s="8" t="s">
        <v>28</v>
      </c>
      <c r="K49" s="60">
        <f>IF(D49="","",IF(COUNTIF(D49,"*HYBRID*")&gt;=1,$D$8,IF(AND(COUNTIF(D49,"*Acro*")&gt;=1),$E$8,IF(AND(COUNTIF(D49,"*TRE*")&gt;=1),$G$8))))</f>
        <v>0.4</v>
      </c>
      <c r="M49" s="14">
        <v>9.5</v>
      </c>
      <c r="O49" s="14">
        <v>9.5</v>
      </c>
      <c r="Q49" s="14">
        <v>9.5</v>
      </c>
      <c r="S49" s="14">
        <v>9.5</v>
      </c>
      <c r="U49" s="14">
        <v>9.5</v>
      </c>
      <c r="W49" s="10">
        <f>(SUM(M49:U49)-MAX(M49:U49)-MIN(M49:U49))/3</f>
        <v>9.5</v>
      </c>
      <c r="Y49" s="10">
        <f>IF(D49="","",ROUND(W49*G49*K49,4))</f>
        <v>0.95</v>
      </c>
      <c r="AA49" s="68">
        <v>40</v>
      </c>
      <c r="AC49" s="59"/>
      <c r="AD49" s="69">
        <f>Y63+Y70+AA49-AC49-AC50</f>
        <v>168.45150000000001</v>
      </c>
      <c r="AF49" s="38" t="str">
        <f>D41</f>
        <v>世田谷アーティスティックスイミングクラブ</v>
      </c>
      <c r="AG49" s="38" t="str">
        <f>D42</f>
        <v>世田谷アーティスティックスイミングクラブA</v>
      </c>
      <c r="AH49" s="38" t="str">
        <f>D43</f>
        <v>加藤かみら/佐藤さゆり/高藤たみこ/内藤ななみ/花藤はるか/松藤まりな/山藤やくみ</v>
      </c>
      <c r="AI49" s="38" t="str">
        <f>D44</f>
        <v>来藤らんらん/若藤わかな</v>
      </c>
      <c r="AJ49" s="72">
        <f>Y63</f>
        <v>50.351500000000001</v>
      </c>
      <c r="AK49" s="40">
        <f>Y70</f>
        <v>78.599999999999994</v>
      </c>
      <c r="AL49" s="70">
        <f>AA49</f>
        <v>40</v>
      </c>
      <c r="AM49" s="71">
        <f>AC49</f>
        <v>0</v>
      </c>
      <c r="AN49" s="71">
        <f>AC50</f>
        <v>0.5</v>
      </c>
      <c r="AO49" s="69">
        <f>AD49</f>
        <v>168.45150000000001</v>
      </c>
    </row>
    <row r="50" spans="1:41">
      <c r="C50" s="4">
        <v>2</v>
      </c>
      <c r="D50" s="43" t="s">
        <v>151</v>
      </c>
      <c r="E50" s="64">
        <v>5.95</v>
      </c>
      <c r="G50" s="98">
        <f t="shared" ref="G50:G59" si="5">_xlfn.IFS(I50="　",E50,IF(COUNTIF(D50,"*Acro*")&gt;=1,AND(I50="*")),"0.100",IF(E50&lt;=0.5,AND(I50="*")),ROUND(E50/2,2),I50="*",0.5,I50="**",0)</f>
        <v>5.95</v>
      </c>
      <c r="I50" s="8" t="s">
        <v>28</v>
      </c>
      <c r="K50" s="60">
        <f t="shared" ref="K50:K59" si="6">IF(D50="","",IF(COUNTIF(D50,"*HYBRID*")&gt;=1,$D$8,IF(AND(COUNTIF(D50,"*Acro*")&gt;=1),$E$8,IF(AND(COUNTIF(D50,"*TRE*")&gt;=1),$G$8))))</f>
        <v>0.4</v>
      </c>
      <c r="M50" s="14">
        <v>7</v>
      </c>
      <c r="O50" s="14">
        <v>6</v>
      </c>
      <c r="Q50" s="14">
        <v>7.25</v>
      </c>
      <c r="S50" s="14">
        <v>6</v>
      </c>
      <c r="U50" s="14">
        <v>6</v>
      </c>
      <c r="W50" s="10">
        <f t="shared" ref="W50:W59" si="7">(SUM(M50:U50)-MAX(M50:U50)-MIN(M50:U50))/3</f>
        <v>6.333333333333333</v>
      </c>
      <c r="Y50" s="10">
        <f t="shared" ref="Y50:Y59" si="8">IF(D50="","",ROUND(W50*G50*K50,4))</f>
        <v>15.0733</v>
      </c>
      <c r="AC50" s="59">
        <v>0.5</v>
      </c>
    </row>
    <row r="51" spans="1:41">
      <c r="C51" s="4">
        <v>3</v>
      </c>
      <c r="D51" s="43" t="s">
        <v>3</v>
      </c>
      <c r="E51" s="64">
        <v>2.1</v>
      </c>
      <c r="G51" s="98">
        <f t="shared" si="5"/>
        <v>0.5</v>
      </c>
      <c r="I51" s="8" t="s">
        <v>27</v>
      </c>
      <c r="K51" s="60">
        <f t="shared" si="6"/>
        <v>0.8</v>
      </c>
      <c r="M51" s="14">
        <v>6.5</v>
      </c>
      <c r="O51" s="14">
        <v>7.5</v>
      </c>
      <c r="Q51" s="14">
        <v>7</v>
      </c>
      <c r="S51" s="14">
        <v>6.75</v>
      </c>
      <c r="U51" s="14">
        <v>7</v>
      </c>
      <c r="W51" s="10">
        <f t="shared" si="7"/>
        <v>6.916666666666667</v>
      </c>
      <c r="Y51" s="10">
        <f t="shared" si="8"/>
        <v>2.7667000000000002</v>
      </c>
    </row>
    <row r="52" spans="1:41">
      <c r="C52" s="4">
        <v>4</v>
      </c>
      <c r="D52" s="43" t="s">
        <v>4</v>
      </c>
      <c r="E52" s="64">
        <v>0.1</v>
      </c>
      <c r="G52" s="98">
        <f t="shared" si="5"/>
        <v>0.1</v>
      </c>
      <c r="I52" s="8" t="s">
        <v>28</v>
      </c>
      <c r="K52" s="60">
        <f t="shared" si="6"/>
        <v>0.7</v>
      </c>
      <c r="M52" s="14">
        <v>7.25</v>
      </c>
      <c r="O52" s="14">
        <v>6.75</v>
      </c>
      <c r="Q52" s="14">
        <v>6</v>
      </c>
      <c r="S52" s="14">
        <v>7.25</v>
      </c>
      <c r="U52" s="14">
        <v>6.5</v>
      </c>
      <c r="W52" s="10">
        <f t="shared" si="7"/>
        <v>6.833333333333333</v>
      </c>
      <c r="Y52" s="10">
        <f t="shared" si="8"/>
        <v>0.4783</v>
      </c>
    </row>
    <row r="53" spans="1:41">
      <c r="C53" s="4">
        <v>5</v>
      </c>
      <c r="D53" s="43" t="s">
        <v>3</v>
      </c>
      <c r="E53" s="64">
        <v>2.1</v>
      </c>
      <c r="G53" s="98">
        <f t="shared" si="5"/>
        <v>2.1</v>
      </c>
      <c r="I53" s="8" t="s">
        <v>28</v>
      </c>
      <c r="K53" s="60">
        <f t="shared" si="6"/>
        <v>0.8</v>
      </c>
      <c r="M53" s="14">
        <v>6</v>
      </c>
      <c r="O53" s="14">
        <v>7.25</v>
      </c>
      <c r="Q53" s="14">
        <v>6.75</v>
      </c>
      <c r="S53" s="14">
        <v>6.75</v>
      </c>
      <c r="U53" s="14">
        <v>7.25</v>
      </c>
      <c r="W53" s="10">
        <f t="shared" si="7"/>
        <v>6.916666666666667</v>
      </c>
      <c r="Y53" s="10">
        <f t="shared" si="8"/>
        <v>11.62</v>
      </c>
    </row>
    <row r="54" spans="1:41">
      <c r="C54" s="4">
        <v>6</v>
      </c>
      <c r="D54" s="43" t="s">
        <v>5</v>
      </c>
      <c r="E54" s="64">
        <v>2.7</v>
      </c>
      <c r="G54" s="98">
        <f t="shared" si="5"/>
        <v>2.7</v>
      </c>
      <c r="I54" s="8" t="s">
        <v>28</v>
      </c>
      <c r="K54" s="60">
        <f t="shared" si="6"/>
        <v>0.8</v>
      </c>
      <c r="M54" s="14">
        <v>7.5</v>
      </c>
      <c r="O54" s="14">
        <v>7</v>
      </c>
      <c r="Q54" s="14">
        <v>7.25</v>
      </c>
      <c r="S54" s="14">
        <v>7.25</v>
      </c>
      <c r="U54" s="14">
        <v>6</v>
      </c>
      <c r="W54" s="10">
        <f t="shared" si="7"/>
        <v>7.166666666666667</v>
      </c>
      <c r="Y54" s="10">
        <f t="shared" si="8"/>
        <v>15.48</v>
      </c>
    </row>
    <row r="55" spans="1:41">
      <c r="C55" s="4">
        <v>7</v>
      </c>
      <c r="D55" s="43" t="s">
        <v>6</v>
      </c>
      <c r="E55" s="64">
        <v>1.2</v>
      </c>
      <c r="G55" s="98" t="str">
        <f t="shared" si="5"/>
        <v>0.100</v>
      </c>
      <c r="I55" s="8" t="s">
        <v>27</v>
      </c>
      <c r="K55" s="60">
        <f t="shared" si="6"/>
        <v>0.7</v>
      </c>
      <c r="M55" s="14">
        <v>6.75</v>
      </c>
      <c r="O55" s="14">
        <v>6</v>
      </c>
      <c r="Q55" s="14">
        <v>7</v>
      </c>
      <c r="S55" s="14">
        <v>7</v>
      </c>
      <c r="U55" s="14">
        <v>6.75</v>
      </c>
      <c r="W55" s="10">
        <f t="shared" si="7"/>
        <v>6.833333333333333</v>
      </c>
      <c r="Y55" s="10">
        <f t="shared" si="8"/>
        <v>0.4783</v>
      </c>
    </row>
    <row r="56" spans="1:41">
      <c r="C56" s="4">
        <v>8</v>
      </c>
      <c r="D56" s="43" t="s">
        <v>151</v>
      </c>
      <c r="E56" s="64">
        <v>2.7</v>
      </c>
      <c r="G56" s="98">
        <f t="shared" si="5"/>
        <v>0.5</v>
      </c>
      <c r="I56" s="8" t="s">
        <v>27</v>
      </c>
      <c r="K56" s="60">
        <f t="shared" si="6"/>
        <v>0.4</v>
      </c>
      <c r="M56" s="14">
        <v>7.25</v>
      </c>
      <c r="O56" s="14">
        <v>7</v>
      </c>
      <c r="Q56" s="14">
        <v>7.75</v>
      </c>
      <c r="S56" s="14">
        <v>6</v>
      </c>
      <c r="U56" s="14">
        <v>7.25</v>
      </c>
      <c r="W56" s="10">
        <f t="shared" si="7"/>
        <v>7.166666666666667</v>
      </c>
      <c r="Y56" s="10">
        <f t="shared" si="8"/>
        <v>1.4333</v>
      </c>
    </row>
    <row r="57" spans="1:41">
      <c r="C57" s="4">
        <v>9</v>
      </c>
      <c r="D57" s="43" t="s">
        <v>151</v>
      </c>
      <c r="E57" s="64">
        <v>0.2</v>
      </c>
      <c r="G57" s="98">
        <f t="shared" si="5"/>
        <v>0.2</v>
      </c>
      <c r="I57" s="8" t="s">
        <v>28</v>
      </c>
      <c r="K57" s="60">
        <f t="shared" si="6"/>
        <v>0.4</v>
      </c>
      <c r="M57" s="14">
        <v>7</v>
      </c>
      <c r="O57" s="14">
        <v>6.5</v>
      </c>
      <c r="Q57" s="14">
        <v>7.25</v>
      </c>
      <c r="S57" s="14">
        <v>6.75</v>
      </c>
      <c r="U57" s="14">
        <v>7</v>
      </c>
      <c r="W57" s="10">
        <f t="shared" si="7"/>
        <v>6.916666666666667</v>
      </c>
      <c r="Y57" s="10">
        <f t="shared" si="8"/>
        <v>0.55330000000000001</v>
      </c>
    </row>
    <row r="58" spans="1:41">
      <c r="C58" s="4">
        <v>10</v>
      </c>
      <c r="D58" s="43" t="s">
        <v>151</v>
      </c>
      <c r="E58" s="64">
        <v>0.3</v>
      </c>
      <c r="G58" s="98">
        <f t="shared" si="5"/>
        <v>0.3</v>
      </c>
      <c r="I58" s="8" t="s">
        <v>28</v>
      </c>
      <c r="K58" s="60">
        <f t="shared" si="6"/>
        <v>0.4</v>
      </c>
      <c r="M58" s="14">
        <v>7.75</v>
      </c>
      <c r="O58" s="14">
        <v>7.25</v>
      </c>
      <c r="Q58" s="14">
        <v>7</v>
      </c>
      <c r="S58" s="14">
        <v>6.75</v>
      </c>
      <c r="U58" s="14">
        <v>7.25</v>
      </c>
      <c r="W58" s="10">
        <f t="shared" si="7"/>
        <v>7.166666666666667</v>
      </c>
      <c r="Y58" s="10">
        <f t="shared" si="8"/>
        <v>0.86</v>
      </c>
    </row>
    <row r="59" spans="1:41">
      <c r="C59" s="6">
        <v>11</v>
      </c>
      <c r="D59" s="43" t="s">
        <v>151</v>
      </c>
      <c r="E59" s="64">
        <v>0.5</v>
      </c>
      <c r="G59" s="98">
        <f t="shared" si="5"/>
        <v>0.25</v>
      </c>
      <c r="I59" s="8" t="s">
        <v>27</v>
      </c>
      <c r="K59" s="60">
        <f t="shared" si="6"/>
        <v>0.4</v>
      </c>
      <c r="M59" s="14">
        <v>7.25</v>
      </c>
      <c r="O59" s="14">
        <v>6</v>
      </c>
      <c r="Q59" s="14">
        <v>6.5</v>
      </c>
      <c r="S59" s="14">
        <v>7.25</v>
      </c>
      <c r="U59" s="14">
        <v>6</v>
      </c>
      <c r="W59" s="10">
        <f t="shared" si="7"/>
        <v>6.583333333333333</v>
      </c>
      <c r="Y59" s="10">
        <f t="shared" si="8"/>
        <v>0.6583</v>
      </c>
    </row>
    <row r="60" spans="1:41">
      <c r="U60" s="12" t="s">
        <v>30</v>
      </c>
      <c r="Y60" s="10">
        <f>SUM(Y49:Y59)</f>
        <v>50.351500000000001</v>
      </c>
    </row>
    <row r="61" spans="1:41">
      <c r="C61" s="9" t="s">
        <v>255</v>
      </c>
      <c r="U61" s="12" t="s">
        <v>31</v>
      </c>
      <c r="Y61" s="28"/>
    </row>
    <row r="62" spans="1:41">
      <c r="U62" s="12" t="s">
        <v>32</v>
      </c>
      <c r="Y62" s="28"/>
    </row>
    <row r="63" spans="1:41">
      <c r="U63" s="12" t="s">
        <v>33</v>
      </c>
      <c r="Y63" s="10">
        <f>Y60-Y61-Y62</f>
        <v>50.351500000000001</v>
      </c>
    </row>
    <row r="64" spans="1:41">
      <c r="D64" s="13" t="s">
        <v>34</v>
      </c>
      <c r="U64" s="12"/>
    </row>
    <row r="65" spans="1:41">
      <c r="D65" s="2" t="s">
        <v>35</v>
      </c>
      <c r="K65" s="66">
        <f>$H$8</f>
        <v>1.8</v>
      </c>
      <c r="M65" s="14">
        <v>7</v>
      </c>
      <c r="O65" s="14">
        <v>6.5</v>
      </c>
      <c r="Q65" s="14">
        <v>7.25</v>
      </c>
      <c r="S65" s="14">
        <v>6.75</v>
      </c>
      <c r="U65" s="14">
        <v>7</v>
      </c>
      <c r="Y65" s="10">
        <f>(SUM(M65:U65)-MAX(M65:U65)-MIN(M65:U65))*K65</f>
        <v>37.35</v>
      </c>
    </row>
    <row r="66" spans="1:41">
      <c r="D66" s="2" t="s">
        <v>36</v>
      </c>
      <c r="K66" s="66">
        <f>$K$8</f>
        <v>1</v>
      </c>
      <c r="M66" s="14">
        <v>7.75</v>
      </c>
      <c r="O66" s="14">
        <v>7.25</v>
      </c>
      <c r="Q66" s="14">
        <v>7</v>
      </c>
      <c r="S66" s="14">
        <v>6.75</v>
      </c>
      <c r="U66" s="14">
        <v>7.25</v>
      </c>
      <c r="Y66" s="10">
        <f t="shared" ref="Y66:Y67" si="9">(SUM(M66:U66)-MAX(M66:U66)-MIN(M66:U66))*K66</f>
        <v>21.5</v>
      </c>
    </row>
    <row r="67" spans="1:41">
      <c r="D67" s="2" t="s">
        <v>37</v>
      </c>
      <c r="K67" s="66">
        <f>$N$8</f>
        <v>1</v>
      </c>
      <c r="M67" s="14">
        <v>7.25</v>
      </c>
      <c r="O67" s="14">
        <v>6</v>
      </c>
      <c r="Q67" s="14">
        <v>6.5</v>
      </c>
      <c r="S67" s="14">
        <v>7.25</v>
      </c>
      <c r="U67" s="14">
        <v>6</v>
      </c>
      <c r="Y67" s="10">
        <f t="shared" si="9"/>
        <v>19.75</v>
      </c>
    </row>
    <row r="68" spans="1:41">
      <c r="U68" s="12" t="s">
        <v>38</v>
      </c>
      <c r="Y68" s="10">
        <f>SUM(Y65:Y67)</f>
        <v>78.599999999999994</v>
      </c>
    </row>
    <row r="69" spans="1:41">
      <c r="U69" s="12" t="s">
        <v>39</v>
      </c>
      <c r="Y69" s="28"/>
    </row>
    <row r="70" spans="1:41">
      <c r="U70" s="12" t="s">
        <v>40</v>
      </c>
      <c r="Y70" s="10">
        <f>Y68-Y69</f>
        <v>78.599999999999994</v>
      </c>
    </row>
    <row r="72" spans="1:41">
      <c r="C72" s="3" t="s">
        <v>8</v>
      </c>
      <c r="D72" s="44" t="s">
        <v>83</v>
      </c>
      <c r="E72" s="62"/>
    </row>
    <row r="73" spans="1:41">
      <c r="C73" s="3" t="s">
        <v>9</v>
      </c>
      <c r="D73" s="45" t="s">
        <v>84</v>
      </c>
      <c r="E73" s="62"/>
    </row>
    <row r="74" spans="1:41">
      <c r="C74" s="3" t="s">
        <v>10</v>
      </c>
      <c r="D74" s="45" t="s">
        <v>154</v>
      </c>
      <c r="E74" s="62"/>
    </row>
    <row r="75" spans="1:41">
      <c r="C75" s="3" t="s">
        <v>11</v>
      </c>
      <c r="D75" s="41" t="s">
        <v>16</v>
      </c>
      <c r="E75" s="62"/>
      <c r="AA75" s="46"/>
      <c r="AC75" s="46" t="s">
        <v>148</v>
      </c>
      <c r="AF75" s="2" t="s">
        <v>54</v>
      </c>
    </row>
    <row r="76" spans="1:41" ht="6.75" customHeight="1">
      <c r="C76" s="4"/>
      <c r="D76" s="41"/>
      <c r="E76" s="62"/>
      <c r="AA76" s="46"/>
      <c r="AC76" s="46"/>
    </row>
    <row r="77" spans="1:41">
      <c r="A77" s="2" t="s">
        <v>25</v>
      </c>
      <c r="B77" s="15" t="s">
        <v>41</v>
      </c>
      <c r="C77" s="3" t="s">
        <v>12</v>
      </c>
      <c r="D77" s="2" t="s">
        <v>1</v>
      </c>
      <c r="E77" s="61">
        <f>SUM(E80:E90)</f>
        <v>20.049999999999997</v>
      </c>
      <c r="M77" s="7" t="s">
        <v>17</v>
      </c>
      <c r="O77" s="7" t="s">
        <v>18</v>
      </c>
      <c r="Q77" s="7" t="s">
        <v>19</v>
      </c>
      <c r="S77" s="7" t="s">
        <v>20</v>
      </c>
      <c r="U77" s="7" t="s">
        <v>21</v>
      </c>
      <c r="W77" s="10" t="s">
        <v>22</v>
      </c>
      <c r="Y77" s="10" t="s">
        <v>23</v>
      </c>
      <c r="AA77" s="46" t="s">
        <v>176</v>
      </c>
      <c r="AC77" s="46" t="s">
        <v>264</v>
      </c>
      <c r="AD77" s="2" t="s">
        <v>24</v>
      </c>
      <c r="AF77" s="3" t="s">
        <v>8</v>
      </c>
      <c r="AG77" s="3" t="s">
        <v>9</v>
      </c>
      <c r="AH77" s="3" t="s">
        <v>10</v>
      </c>
      <c r="AI77" s="3" t="s">
        <v>11</v>
      </c>
      <c r="AJ77" s="5" t="s">
        <v>2</v>
      </c>
      <c r="AK77" s="13" t="s">
        <v>34</v>
      </c>
      <c r="AL77" s="13" t="s">
        <v>173</v>
      </c>
      <c r="AM77" s="13" t="s">
        <v>174</v>
      </c>
      <c r="AN77" s="13" t="s">
        <v>264</v>
      </c>
      <c r="AO77" s="13" t="s">
        <v>24</v>
      </c>
    </row>
    <row r="78" spans="1:41" ht="6.75" customHeight="1">
      <c r="C78" s="4"/>
      <c r="D78" s="41"/>
      <c r="E78" s="62"/>
    </row>
    <row r="79" spans="1:41">
      <c r="D79" s="42" t="s">
        <v>2</v>
      </c>
      <c r="E79" s="63" t="s">
        <v>13</v>
      </c>
      <c r="G79" s="2" t="s">
        <v>26</v>
      </c>
      <c r="I79" s="2" t="s">
        <v>14</v>
      </c>
      <c r="K79" s="2" t="s">
        <v>15</v>
      </c>
    </row>
    <row r="80" spans="1:41">
      <c r="A80" s="2">
        <f>RANK(AD80,$AD$18:$AD$629,0)</f>
        <v>4</v>
      </c>
      <c r="B80" s="11">
        <v>3</v>
      </c>
      <c r="C80" s="4">
        <v>1</v>
      </c>
      <c r="D80" s="43" t="s">
        <v>151</v>
      </c>
      <c r="E80" s="64">
        <v>2.1</v>
      </c>
      <c r="G80" s="98">
        <f>_xlfn.IFS(I80="　",E80,IF(COUNTIF(D80,"*Acro*")&gt;=1,AND(I80="*")),"0.100",IF(E80&lt;=0.5,AND(I80="*")),ROUND(E80/2,2),I80="*",0.5,I80="**",0)</f>
        <v>2.1</v>
      </c>
      <c r="I80" s="8" t="s">
        <v>28</v>
      </c>
      <c r="K80" s="60">
        <f>IF(D80="","",IF(COUNTIF(D80,"*HYBRID*")&gt;=1,$D$8,IF(AND(COUNTIF(D80,"*Acro*")&gt;=1),$E$8,IF(AND(COUNTIF(D80,"*TRE*")&gt;=1),$G$8))))</f>
        <v>0.4</v>
      </c>
      <c r="M80" s="14">
        <v>9</v>
      </c>
      <c r="O80" s="14">
        <v>9</v>
      </c>
      <c r="Q80" s="14">
        <v>9</v>
      </c>
      <c r="S80" s="14">
        <v>9</v>
      </c>
      <c r="U80" s="14">
        <v>9</v>
      </c>
      <c r="W80" s="10">
        <f>(SUM(M80:U80)-MAX(M80:U80)-MIN(M80:U80))/3</f>
        <v>9</v>
      </c>
      <c r="Y80" s="10">
        <f>IF(D80="","",ROUND(W80*G80*K80,4))</f>
        <v>7.56</v>
      </c>
      <c r="AA80" s="68">
        <v>40</v>
      </c>
      <c r="AC80" s="59"/>
      <c r="AD80" s="69">
        <f>Y94+Y101+AA80-AC80-AC81</f>
        <v>181.19029999999998</v>
      </c>
      <c r="AF80" s="38" t="str">
        <f>D72</f>
        <v>神奈川アーティスティックスイミングクラブ</v>
      </c>
      <c r="AG80" s="38" t="str">
        <f>D73</f>
        <v>神奈川アーティスティックスイミングクラブA</v>
      </c>
      <c r="AH80" s="38" t="str">
        <f>D74</f>
        <v>佐藤さゆり/高藤たみこ/内藤ななみ/花藤はるか/松藤まりな/山藤やくみ</v>
      </c>
      <c r="AI80" s="38" t="str">
        <f>D75</f>
        <v>来藤らんらん/若藤わかな</v>
      </c>
      <c r="AJ80" s="72">
        <f>Y94</f>
        <v>63.590299999999992</v>
      </c>
      <c r="AK80" s="40">
        <f>Y101</f>
        <v>78.599999999999994</v>
      </c>
      <c r="AL80" s="70">
        <f>AA80</f>
        <v>40</v>
      </c>
      <c r="AM80" s="71">
        <f>AC80</f>
        <v>0</v>
      </c>
      <c r="AN80" s="71">
        <f>AC81</f>
        <v>1</v>
      </c>
      <c r="AO80" s="69">
        <f>AD80</f>
        <v>181.19029999999998</v>
      </c>
    </row>
    <row r="81" spans="3:29">
      <c r="C81" s="4">
        <v>2</v>
      </c>
      <c r="D81" s="43" t="s">
        <v>151</v>
      </c>
      <c r="E81" s="64">
        <v>5.95</v>
      </c>
      <c r="G81" s="98">
        <f t="shared" ref="G81:G90" si="10">_xlfn.IFS(I81="　",E81,IF(COUNTIF(D81,"*Acro*")&gt;=1,AND(I81="*")),"0.100",IF(E81&lt;=0.5,AND(I81="*")),ROUND(E81/2,2),I81="*",0.5,I81="**",0)</f>
        <v>5.95</v>
      </c>
      <c r="I81" s="8" t="s">
        <v>28</v>
      </c>
      <c r="K81" s="60">
        <f t="shared" ref="K81:K90" si="11">IF(D81="","",IF(COUNTIF(D81,"*HYBRID*")&gt;=1,$D$8,IF(AND(COUNTIF(D81,"*Acro*")&gt;=1),$E$8,IF(AND(COUNTIF(D81,"*TRE*")&gt;=1),$G$8))))</f>
        <v>0.4</v>
      </c>
      <c r="M81" s="14">
        <v>7</v>
      </c>
      <c r="O81" s="14">
        <v>6</v>
      </c>
      <c r="Q81" s="14">
        <v>7.25</v>
      </c>
      <c r="S81" s="14">
        <v>6</v>
      </c>
      <c r="U81" s="14">
        <v>6</v>
      </c>
      <c r="W81" s="10">
        <f t="shared" ref="W81:W90" si="12">(SUM(M81:U81)-MAX(M81:U81)-MIN(M81:U81))/3</f>
        <v>6.333333333333333</v>
      </c>
      <c r="Y81" s="10">
        <f t="shared" ref="Y81:Y90" si="13">IF(D81="","",ROUND(W81*G81*K81,4))</f>
        <v>15.0733</v>
      </c>
      <c r="AC81" s="59">
        <v>1</v>
      </c>
    </row>
    <row r="82" spans="3:29">
      <c r="C82" s="4">
        <v>3</v>
      </c>
      <c r="D82" s="43" t="s">
        <v>151</v>
      </c>
      <c r="E82" s="64">
        <v>0.25</v>
      </c>
      <c r="G82" s="98">
        <f t="shared" si="10"/>
        <v>0.13</v>
      </c>
      <c r="I82" s="8" t="s">
        <v>27</v>
      </c>
      <c r="K82" s="60">
        <f t="shared" si="11"/>
        <v>0.4</v>
      </c>
      <c r="M82" s="14">
        <v>6.5</v>
      </c>
      <c r="O82" s="14">
        <v>7.5</v>
      </c>
      <c r="Q82" s="14">
        <v>7</v>
      </c>
      <c r="S82" s="14">
        <v>6.75</v>
      </c>
      <c r="U82" s="14">
        <v>7</v>
      </c>
      <c r="W82" s="10">
        <f t="shared" si="12"/>
        <v>6.916666666666667</v>
      </c>
      <c r="Y82" s="10">
        <f t="shared" si="13"/>
        <v>0.35970000000000002</v>
      </c>
    </row>
    <row r="83" spans="3:29">
      <c r="C83" s="4">
        <v>4</v>
      </c>
      <c r="D83" s="43" t="s">
        <v>4</v>
      </c>
      <c r="E83" s="64">
        <v>2.1</v>
      </c>
      <c r="G83" s="98">
        <f t="shared" si="10"/>
        <v>2.1</v>
      </c>
      <c r="I83" s="8" t="s">
        <v>28</v>
      </c>
      <c r="K83" s="60">
        <f t="shared" si="11"/>
        <v>0.7</v>
      </c>
      <c r="M83" s="14">
        <v>7.25</v>
      </c>
      <c r="O83" s="14">
        <v>6.75</v>
      </c>
      <c r="Q83" s="14">
        <v>6</v>
      </c>
      <c r="S83" s="14">
        <v>7.25</v>
      </c>
      <c r="U83" s="14">
        <v>6.5</v>
      </c>
      <c r="W83" s="10">
        <f t="shared" si="12"/>
        <v>6.833333333333333</v>
      </c>
      <c r="Y83" s="10">
        <f t="shared" si="13"/>
        <v>10.045</v>
      </c>
    </row>
    <row r="84" spans="3:29">
      <c r="C84" s="4">
        <v>5</v>
      </c>
      <c r="D84" s="43" t="s">
        <v>3</v>
      </c>
      <c r="E84" s="64">
        <v>2.1</v>
      </c>
      <c r="G84" s="98">
        <f t="shared" si="10"/>
        <v>2.1</v>
      </c>
      <c r="I84" s="8" t="s">
        <v>28</v>
      </c>
      <c r="K84" s="60">
        <f t="shared" si="11"/>
        <v>0.8</v>
      </c>
      <c r="M84" s="14">
        <v>6</v>
      </c>
      <c r="O84" s="14">
        <v>7.25</v>
      </c>
      <c r="Q84" s="14">
        <v>6.75</v>
      </c>
      <c r="S84" s="14">
        <v>6.75</v>
      </c>
      <c r="U84" s="14">
        <v>7.25</v>
      </c>
      <c r="W84" s="10">
        <f t="shared" si="12"/>
        <v>6.916666666666667</v>
      </c>
      <c r="Y84" s="10">
        <f t="shared" si="13"/>
        <v>11.62</v>
      </c>
    </row>
    <row r="85" spans="3:29">
      <c r="C85" s="4">
        <v>6</v>
      </c>
      <c r="D85" s="43" t="s">
        <v>5</v>
      </c>
      <c r="E85" s="64">
        <v>2.7</v>
      </c>
      <c r="G85" s="98">
        <f t="shared" si="10"/>
        <v>2.7</v>
      </c>
      <c r="I85" s="8" t="s">
        <v>28</v>
      </c>
      <c r="K85" s="60">
        <f t="shared" si="11"/>
        <v>0.8</v>
      </c>
      <c r="M85" s="14">
        <v>7.5</v>
      </c>
      <c r="O85" s="14">
        <v>7</v>
      </c>
      <c r="Q85" s="14">
        <v>7.25</v>
      </c>
      <c r="S85" s="14">
        <v>7.25</v>
      </c>
      <c r="U85" s="14">
        <v>6</v>
      </c>
      <c r="W85" s="10">
        <f t="shared" si="12"/>
        <v>7.166666666666667</v>
      </c>
      <c r="Y85" s="10">
        <f t="shared" si="13"/>
        <v>15.48</v>
      </c>
    </row>
    <row r="86" spans="3:29">
      <c r="C86" s="4">
        <v>7</v>
      </c>
      <c r="D86" s="43" t="s">
        <v>6</v>
      </c>
      <c r="E86" s="64">
        <v>1.2</v>
      </c>
      <c r="G86" s="98">
        <f t="shared" si="10"/>
        <v>0</v>
      </c>
      <c r="I86" s="8" t="s">
        <v>29</v>
      </c>
      <c r="K86" s="60">
        <f t="shared" si="11"/>
        <v>0.7</v>
      </c>
      <c r="M86" s="14">
        <v>6.75</v>
      </c>
      <c r="O86" s="14">
        <v>6</v>
      </c>
      <c r="Q86" s="14">
        <v>7</v>
      </c>
      <c r="S86" s="14">
        <v>7</v>
      </c>
      <c r="U86" s="14">
        <v>6.75</v>
      </c>
      <c r="W86" s="10">
        <f t="shared" si="12"/>
        <v>6.833333333333333</v>
      </c>
      <c r="Y86" s="10">
        <f t="shared" si="13"/>
        <v>0</v>
      </c>
    </row>
    <row r="87" spans="3:29">
      <c r="C87" s="4">
        <v>8</v>
      </c>
      <c r="D87" s="43" t="s">
        <v>151</v>
      </c>
      <c r="E87" s="64">
        <v>2.7</v>
      </c>
      <c r="G87" s="98">
        <f t="shared" si="10"/>
        <v>0.5</v>
      </c>
      <c r="I87" s="8" t="s">
        <v>27</v>
      </c>
      <c r="K87" s="60">
        <f t="shared" si="11"/>
        <v>0.4</v>
      </c>
      <c r="M87" s="14">
        <v>7.25</v>
      </c>
      <c r="O87" s="14">
        <v>7</v>
      </c>
      <c r="Q87" s="14">
        <v>7.75</v>
      </c>
      <c r="S87" s="14">
        <v>6</v>
      </c>
      <c r="U87" s="14">
        <v>7.25</v>
      </c>
      <c r="W87" s="10">
        <f t="shared" si="12"/>
        <v>7.166666666666667</v>
      </c>
      <c r="Y87" s="10">
        <f t="shared" si="13"/>
        <v>1.4333</v>
      </c>
    </row>
    <row r="88" spans="3:29">
      <c r="C88" s="4">
        <v>9</v>
      </c>
      <c r="D88" s="43" t="s">
        <v>151</v>
      </c>
      <c r="E88" s="64">
        <v>0.2</v>
      </c>
      <c r="G88" s="98">
        <f t="shared" si="10"/>
        <v>0.2</v>
      </c>
      <c r="I88" s="8" t="s">
        <v>28</v>
      </c>
      <c r="K88" s="60">
        <f t="shared" si="11"/>
        <v>0.4</v>
      </c>
      <c r="M88" s="14">
        <v>7</v>
      </c>
      <c r="O88" s="14">
        <v>6.5</v>
      </c>
      <c r="Q88" s="14">
        <v>7.25</v>
      </c>
      <c r="S88" s="14">
        <v>6.75</v>
      </c>
      <c r="U88" s="14">
        <v>7</v>
      </c>
      <c r="W88" s="10">
        <f t="shared" si="12"/>
        <v>6.916666666666667</v>
      </c>
      <c r="Y88" s="10">
        <f t="shared" si="13"/>
        <v>0.55330000000000001</v>
      </c>
    </row>
    <row r="89" spans="3:29">
      <c r="C89" s="4">
        <v>10</v>
      </c>
      <c r="D89" s="43" t="s">
        <v>151</v>
      </c>
      <c r="E89" s="64">
        <v>0.3</v>
      </c>
      <c r="G89" s="98">
        <f t="shared" si="10"/>
        <v>0.3</v>
      </c>
      <c r="I89" s="8" t="s">
        <v>28</v>
      </c>
      <c r="K89" s="60">
        <f t="shared" si="11"/>
        <v>0.4</v>
      </c>
      <c r="M89" s="14">
        <v>7.75</v>
      </c>
      <c r="O89" s="14">
        <v>7.25</v>
      </c>
      <c r="Q89" s="14">
        <v>7</v>
      </c>
      <c r="S89" s="14">
        <v>6.75</v>
      </c>
      <c r="U89" s="14">
        <v>7.25</v>
      </c>
      <c r="W89" s="10">
        <f t="shared" si="12"/>
        <v>7.166666666666667</v>
      </c>
      <c r="Y89" s="10">
        <f t="shared" si="13"/>
        <v>0.86</v>
      </c>
    </row>
    <row r="90" spans="3:29">
      <c r="C90" s="6">
        <v>11</v>
      </c>
      <c r="D90" s="43" t="s">
        <v>151</v>
      </c>
      <c r="E90" s="64">
        <v>0.45</v>
      </c>
      <c r="G90" s="98">
        <f t="shared" si="10"/>
        <v>0.23</v>
      </c>
      <c r="I90" s="8" t="s">
        <v>27</v>
      </c>
      <c r="K90" s="60">
        <f t="shared" si="11"/>
        <v>0.4</v>
      </c>
      <c r="M90" s="14">
        <v>7.25</v>
      </c>
      <c r="O90" s="14">
        <v>6</v>
      </c>
      <c r="Q90" s="14">
        <v>6.5</v>
      </c>
      <c r="S90" s="14">
        <v>7.25</v>
      </c>
      <c r="U90" s="14">
        <v>6</v>
      </c>
      <c r="W90" s="10">
        <f t="shared" si="12"/>
        <v>6.583333333333333</v>
      </c>
      <c r="Y90" s="10">
        <f t="shared" si="13"/>
        <v>0.60570000000000002</v>
      </c>
    </row>
    <row r="91" spans="3:29">
      <c r="U91" s="12" t="s">
        <v>30</v>
      </c>
      <c r="Y91" s="10">
        <f>SUM(Y80:Y90)</f>
        <v>63.590299999999992</v>
      </c>
    </row>
    <row r="92" spans="3:29">
      <c r="C92" s="9" t="s">
        <v>255</v>
      </c>
      <c r="U92" s="12" t="s">
        <v>31</v>
      </c>
      <c r="Y92" s="28"/>
    </row>
    <row r="93" spans="3:29">
      <c r="U93" s="12" t="s">
        <v>32</v>
      </c>
      <c r="Y93" s="28"/>
    </row>
    <row r="94" spans="3:29">
      <c r="U94" s="12" t="s">
        <v>33</v>
      </c>
      <c r="Y94" s="10">
        <f>Y91-Y92-Y93</f>
        <v>63.590299999999992</v>
      </c>
    </row>
    <row r="95" spans="3:29">
      <c r="D95" s="13" t="s">
        <v>34</v>
      </c>
      <c r="U95" s="12"/>
    </row>
    <row r="96" spans="3:29">
      <c r="D96" s="2" t="s">
        <v>35</v>
      </c>
      <c r="K96" s="66">
        <f>$H$8</f>
        <v>1.8</v>
      </c>
      <c r="M96" s="14">
        <v>7</v>
      </c>
      <c r="O96" s="14">
        <v>6.5</v>
      </c>
      <c r="Q96" s="14">
        <v>7.25</v>
      </c>
      <c r="S96" s="14">
        <v>6.75</v>
      </c>
      <c r="U96" s="14">
        <v>7</v>
      </c>
      <c r="Y96" s="10">
        <f>(SUM(M96:U96)-MAX(M96:U96)-MIN(M96:U96))*K96</f>
        <v>37.35</v>
      </c>
    </row>
    <row r="97" spans="1:41">
      <c r="D97" s="2" t="s">
        <v>36</v>
      </c>
      <c r="K97" s="66">
        <f>$K$8</f>
        <v>1</v>
      </c>
      <c r="M97" s="14">
        <v>7.75</v>
      </c>
      <c r="O97" s="14">
        <v>7.25</v>
      </c>
      <c r="Q97" s="14">
        <v>7</v>
      </c>
      <c r="S97" s="14">
        <v>6.75</v>
      </c>
      <c r="U97" s="14">
        <v>7.25</v>
      </c>
      <c r="Y97" s="10">
        <f t="shared" ref="Y97:Y98" si="14">(SUM(M97:U97)-MAX(M97:U97)-MIN(M97:U97))*K97</f>
        <v>21.5</v>
      </c>
    </row>
    <row r="98" spans="1:41">
      <c r="D98" s="2" t="s">
        <v>37</v>
      </c>
      <c r="K98" s="66">
        <f>$N$8</f>
        <v>1</v>
      </c>
      <c r="M98" s="14">
        <v>7.25</v>
      </c>
      <c r="O98" s="14">
        <v>6</v>
      </c>
      <c r="Q98" s="14">
        <v>6.5</v>
      </c>
      <c r="S98" s="14">
        <v>7.25</v>
      </c>
      <c r="U98" s="14">
        <v>6</v>
      </c>
      <c r="Y98" s="10">
        <f t="shared" si="14"/>
        <v>19.75</v>
      </c>
    </row>
    <row r="99" spans="1:41">
      <c r="U99" s="12" t="s">
        <v>38</v>
      </c>
      <c r="Y99" s="10">
        <f>SUM(Y96:Y98)</f>
        <v>78.599999999999994</v>
      </c>
    </row>
    <row r="100" spans="1:41">
      <c r="U100" s="12" t="s">
        <v>39</v>
      </c>
      <c r="Y100" s="28"/>
    </row>
    <row r="101" spans="1:41">
      <c r="U101" s="12" t="s">
        <v>40</v>
      </c>
      <c r="Y101" s="10">
        <f>Y99-Y100</f>
        <v>78.599999999999994</v>
      </c>
    </row>
    <row r="103" spans="1:41">
      <c r="C103" s="3" t="s">
        <v>8</v>
      </c>
      <c r="D103" s="44" t="s">
        <v>85</v>
      </c>
      <c r="E103" s="62"/>
    </row>
    <row r="104" spans="1:41">
      <c r="C104" s="3" t="s">
        <v>9</v>
      </c>
      <c r="D104" s="45" t="s">
        <v>86</v>
      </c>
      <c r="E104" s="62"/>
    </row>
    <row r="105" spans="1:41">
      <c r="C105" s="3" t="s">
        <v>10</v>
      </c>
      <c r="D105" s="45" t="s">
        <v>155</v>
      </c>
      <c r="E105" s="62"/>
    </row>
    <row r="106" spans="1:41">
      <c r="C106" s="3" t="s">
        <v>11</v>
      </c>
      <c r="D106" s="41" t="s">
        <v>16</v>
      </c>
      <c r="E106" s="62"/>
      <c r="AA106" s="46"/>
      <c r="AC106" s="46" t="s">
        <v>148</v>
      </c>
      <c r="AF106" s="2" t="s">
        <v>54</v>
      </c>
    </row>
    <row r="107" spans="1:41" ht="6.75" customHeight="1">
      <c r="C107" s="4"/>
      <c r="D107" s="41"/>
      <c r="E107" s="62"/>
      <c r="AA107" s="46"/>
      <c r="AC107" s="46"/>
    </row>
    <row r="108" spans="1:41">
      <c r="A108" s="2" t="s">
        <v>25</v>
      </c>
      <c r="B108" s="15" t="s">
        <v>41</v>
      </c>
      <c r="C108" s="3" t="s">
        <v>12</v>
      </c>
      <c r="D108" s="2" t="s">
        <v>1</v>
      </c>
      <c r="E108" s="61">
        <f>SUM(E111:E121)</f>
        <v>17.999999999999996</v>
      </c>
      <c r="M108" s="7" t="s">
        <v>17</v>
      </c>
      <c r="O108" s="7" t="s">
        <v>18</v>
      </c>
      <c r="Q108" s="7" t="s">
        <v>19</v>
      </c>
      <c r="S108" s="7" t="s">
        <v>20</v>
      </c>
      <c r="U108" s="7" t="s">
        <v>21</v>
      </c>
      <c r="W108" s="10" t="s">
        <v>22</v>
      </c>
      <c r="Y108" s="10" t="s">
        <v>23</v>
      </c>
      <c r="AA108" s="46" t="s">
        <v>176</v>
      </c>
      <c r="AC108" s="46" t="s">
        <v>264</v>
      </c>
      <c r="AD108" s="2" t="s">
        <v>24</v>
      </c>
      <c r="AF108" s="3" t="s">
        <v>8</v>
      </c>
      <c r="AG108" s="3" t="s">
        <v>9</v>
      </c>
      <c r="AH108" s="3" t="s">
        <v>10</v>
      </c>
      <c r="AI108" s="3" t="s">
        <v>11</v>
      </c>
      <c r="AJ108" s="5" t="s">
        <v>2</v>
      </c>
      <c r="AK108" s="13" t="s">
        <v>34</v>
      </c>
      <c r="AL108" s="13" t="s">
        <v>173</v>
      </c>
      <c r="AM108" s="13" t="s">
        <v>174</v>
      </c>
      <c r="AN108" s="13" t="s">
        <v>264</v>
      </c>
      <c r="AO108" s="13" t="s">
        <v>24</v>
      </c>
    </row>
    <row r="109" spans="1:41" ht="6.75" customHeight="1">
      <c r="C109" s="4"/>
      <c r="D109" s="41"/>
      <c r="E109" s="62"/>
    </row>
    <row r="110" spans="1:41">
      <c r="D110" s="42" t="s">
        <v>2</v>
      </c>
      <c r="E110" s="63" t="s">
        <v>13</v>
      </c>
      <c r="G110" s="2" t="s">
        <v>26</v>
      </c>
      <c r="I110" s="2" t="s">
        <v>14</v>
      </c>
      <c r="K110" s="2" t="s">
        <v>15</v>
      </c>
    </row>
    <row r="111" spans="1:41">
      <c r="A111" s="2">
        <f>RANK(AD111,$AD$18:$AD$629,0)</f>
        <v>16</v>
      </c>
      <c r="B111" s="11">
        <v>4</v>
      </c>
      <c r="C111" s="4">
        <v>1</v>
      </c>
      <c r="D111" s="43" t="s">
        <v>151</v>
      </c>
      <c r="E111" s="64">
        <v>0.25</v>
      </c>
      <c r="G111" s="98">
        <f>_xlfn.IFS(I111="　",E111,IF(COUNTIF(D111,"*Acro*")&gt;=1,AND(I111="*")),"0.100",IF(E111&lt;=0.5,AND(I111="*")),ROUND(E111/2,2),I111="*",0.5,I111="**",0)</f>
        <v>0.25</v>
      </c>
      <c r="I111" s="8" t="s">
        <v>28</v>
      </c>
      <c r="K111" s="60">
        <f>IF(D111="","",IF(COUNTIF(D111,"*HYBRID*")&gt;=1,$D$8,IF(AND(COUNTIF(D111,"*Acro*")&gt;=1),$E$8,IF(AND(COUNTIF(D111,"*TRE*")&gt;=1),$G$8))))</f>
        <v>0.4</v>
      </c>
      <c r="M111" s="14">
        <v>8.5</v>
      </c>
      <c r="O111" s="14">
        <v>8.5</v>
      </c>
      <c r="Q111" s="14">
        <v>8.5</v>
      </c>
      <c r="S111" s="14">
        <v>8.5</v>
      </c>
      <c r="U111" s="14">
        <v>8.5</v>
      </c>
      <c r="W111" s="10">
        <f>(SUM(M111:U111)-MAX(M111:U111)-MIN(M111:U111))/3</f>
        <v>8.5</v>
      </c>
      <c r="Y111" s="10">
        <f>IF(D111="","",ROUND(W111*G111*K111,4))</f>
        <v>0.85</v>
      </c>
      <c r="AA111" s="68">
        <v>40</v>
      </c>
      <c r="AC111" s="59">
        <v>2</v>
      </c>
      <c r="AD111" s="69">
        <f>Y125+Y132+AA111-AC111-AC112</f>
        <v>149.73989999999998</v>
      </c>
      <c r="AF111" s="38" t="str">
        <f>D103</f>
        <v>埼玉アーティスティックスイミングクラブ</v>
      </c>
      <c r="AG111" s="38" t="str">
        <f>D104</f>
        <v>埼玉アーティスティックスイミングクラブA</v>
      </c>
      <c r="AH111" s="38" t="str">
        <f>D105</f>
        <v>高藤たみこ/内藤ななみ/花藤はるか/松藤まりな/山藤やくみ</v>
      </c>
      <c r="AI111" s="38" t="str">
        <f>D106</f>
        <v>来藤らんらん/若藤わかな</v>
      </c>
      <c r="AJ111" s="72">
        <f>Y125</f>
        <v>34.639899999999997</v>
      </c>
      <c r="AK111" s="40">
        <f>Y132</f>
        <v>78.599999999999994</v>
      </c>
      <c r="AL111" s="70">
        <f>AA111</f>
        <v>40</v>
      </c>
      <c r="AM111" s="71">
        <f>AC111</f>
        <v>2</v>
      </c>
      <c r="AN111" s="71">
        <f>AC112</f>
        <v>1.5</v>
      </c>
      <c r="AO111" s="69">
        <f>AD111</f>
        <v>149.73989999999998</v>
      </c>
    </row>
    <row r="112" spans="1:41">
      <c r="C112" s="4">
        <v>2</v>
      </c>
      <c r="D112" s="43" t="s">
        <v>151</v>
      </c>
      <c r="E112" s="64">
        <v>5.95</v>
      </c>
      <c r="G112" s="98">
        <f t="shared" ref="G112:G121" si="15">_xlfn.IFS(I112="　",E112,IF(COUNTIF(D112,"*Acro*")&gt;=1,AND(I112="*")),"0.100",IF(E112&lt;=0.5,AND(I112="*")),ROUND(E112/2,2),I112="*",0.5,I112="**",0)</f>
        <v>5.95</v>
      </c>
      <c r="I112" s="8" t="s">
        <v>28</v>
      </c>
      <c r="K112" s="60">
        <f t="shared" ref="K112:K121" si="16">IF(D112="","",IF(COUNTIF(D112,"*HYBRID*")&gt;=1,$D$8,IF(AND(COUNTIF(D112,"*Acro*")&gt;=1),$E$8,IF(AND(COUNTIF(D112,"*TRE*")&gt;=1),$G$8))))</f>
        <v>0.4</v>
      </c>
      <c r="M112" s="14">
        <v>7</v>
      </c>
      <c r="O112" s="14">
        <v>6</v>
      </c>
      <c r="Q112" s="14">
        <v>7.25</v>
      </c>
      <c r="S112" s="14">
        <v>6</v>
      </c>
      <c r="U112" s="14">
        <v>6</v>
      </c>
      <c r="W112" s="10">
        <f t="shared" ref="W112:W121" si="17">(SUM(M112:U112)-MAX(M112:U112)-MIN(M112:U112))/3</f>
        <v>6.333333333333333</v>
      </c>
      <c r="Y112" s="10">
        <f t="shared" ref="Y112:Y121" si="18">IF(D112="","",ROUND(W112*G112*K112,4))</f>
        <v>15.0733</v>
      </c>
      <c r="AC112" s="59">
        <v>1.5</v>
      </c>
    </row>
    <row r="113" spans="3:25">
      <c r="C113" s="4">
        <v>3</v>
      </c>
      <c r="D113" s="43" t="s">
        <v>3</v>
      </c>
      <c r="E113" s="64">
        <v>2.1</v>
      </c>
      <c r="G113" s="98">
        <f t="shared" si="15"/>
        <v>0.5</v>
      </c>
      <c r="I113" s="8" t="s">
        <v>27</v>
      </c>
      <c r="K113" s="60">
        <f t="shared" si="16"/>
        <v>0.8</v>
      </c>
      <c r="M113" s="14">
        <v>6.5</v>
      </c>
      <c r="O113" s="14">
        <v>7.5</v>
      </c>
      <c r="Q113" s="14">
        <v>7</v>
      </c>
      <c r="S113" s="14">
        <v>6.75</v>
      </c>
      <c r="U113" s="14">
        <v>7</v>
      </c>
      <c r="W113" s="10">
        <f t="shared" si="17"/>
        <v>6.916666666666667</v>
      </c>
      <c r="Y113" s="10">
        <f t="shared" si="18"/>
        <v>2.7667000000000002</v>
      </c>
    </row>
    <row r="114" spans="3:25">
      <c r="C114" s="4">
        <v>4</v>
      </c>
      <c r="D114" s="43" t="s">
        <v>4</v>
      </c>
      <c r="E114" s="64">
        <v>0.1</v>
      </c>
      <c r="G114" s="98">
        <f t="shared" si="15"/>
        <v>0.1</v>
      </c>
      <c r="I114" s="8" t="s">
        <v>28</v>
      </c>
      <c r="K114" s="60">
        <f t="shared" si="16"/>
        <v>0.7</v>
      </c>
      <c r="M114" s="14">
        <v>7.25</v>
      </c>
      <c r="O114" s="14">
        <v>6.75</v>
      </c>
      <c r="Q114" s="14">
        <v>6</v>
      </c>
      <c r="S114" s="14">
        <v>7.25</v>
      </c>
      <c r="U114" s="14">
        <v>6.5</v>
      </c>
      <c r="W114" s="10">
        <f t="shared" si="17"/>
        <v>6.833333333333333</v>
      </c>
      <c r="Y114" s="10">
        <f t="shared" si="18"/>
        <v>0.4783</v>
      </c>
    </row>
    <row r="115" spans="3:25">
      <c r="C115" s="4">
        <v>5</v>
      </c>
      <c r="D115" s="43" t="s">
        <v>3</v>
      </c>
      <c r="E115" s="64">
        <v>2.1</v>
      </c>
      <c r="G115" s="98">
        <f t="shared" si="15"/>
        <v>2.1</v>
      </c>
      <c r="I115" s="8" t="s">
        <v>28</v>
      </c>
      <c r="K115" s="60">
        <f t="shared" si="16"/>
        <v>0.8</v>
      </c>
      <c r="M115" s="14">
        <v>6</v>
      </c>
      <c r="O115" s="14">
        <v>7.25</v>
      </c>
      <c r="Q115" s="14">
        <v>6.75</v>
      </c>
      <c r="S115" s="14">
        <v>6.75</v>
      </c>
      <c r="U115" s="14">
        <v>7.25</v>
      </c>
      <c r="W115" s="10">
        <f t="shared" si="17"/>
        <v>6.916666666666667</v>
      </c>
      <c r="Y115" s="10">
        <f t="shared" si="18"/>
        <v>11.62</v>
      </c>
    </row>
    <row r="116" spans="3:25">
      <c r="C116" s="4">
        <v>6</v>
      </c>
      <c r="D116" s="43" t="s">
        <v>5</v>
      </c>
      <c r="E116" s="64">
        <v>2.7</v>
      </c>
      <c r="G116" s="98">
        <f t="shared" si="15"/>
        <v>0</v>
      </c>
      <c r="I116" s="8" t="s">
        <v>29</v>
      </c>
      <c r="K116" s="60">
        <f t="shared" si="16"/>
        <v>0.8</v>
      </c>
      <c r="M116" s="14">
        <v>7.5</v>
      </c>
      <c r="O116" s="14">
        <v>7</v>
      </c>
      <c r="Q116" s="14">
        <v>7.25</v>
      </c>
      <c r="S116" s="14">
        <v>7.25</v>
      </c>
      <c r="U116" s="14">
        <v>6</v>
      </c>
      <c r="W116" s="10">
        <f t="shared" si="17"/>
        <v>7.166666666666667</v>
      </c>
      <c r="Y116" s="10">
        <f t="shared" si="18"/>
        <v>0</v>
      </c>
    </row>
    <row r="117" spans="3:25">
      <c r="C117" s="4">
        <v>7</v>
      </c>
      <c r="D117" s="43" t="s">
        <v>6</v>
      </c>
      <c r="E117" s="64">
        <v>1.2</v>
      </c>
      <c r="G117" s="98" t="str">
        <f t="shared" si="15"/>
        <v>0.100</v>
      </c>
      <c r="I117" s="8" t="s">
        <v>27</v>
      </c>
      <c r="K117" s="60">
        <f t="shared" si="16"/>
        <v>0.7</v>
      </c>
      <c r="M117" s="14">
        <v>6.75</v>
      </c>
      <c r="O117" s="14">
        <v>6</v>
      </c>
      <c r="Q117" s="14">
        <v>7</v>
      </c>
      <c r="S117" s="14">
        <v>7</v>
      </c>
      <c r="U117" s="14">
        <v>6.75</v>
      </c>
      <c r="W117" s="10">
        <f t="shared" si="17"/>
        <v>6.833333333333333</v>
      </c>
      <c r="Y117" s="10">
        <f t="shared" si="18"/>
        <v>0.4783</v>
      </c>
    </row>
    <row r="118" spans="3:25">
      <c r="C118" s="4">
        <v>8</v>
      </c>
      <c r="D118" s="43" t="s">
        <v>151</v>
      </c>
      <c r="E118" s="64">
        <v>2.7</v>
      </c>
      <c r="G118" s="98">
        <f t="shared" si="15"/>
        <v>0.5</v>
      </c>
      <c r="I118" s="8" t="s">
        <v>27</v>
      </c>
      <c r="K118" s="60">
        <f t="shared" si="16"/>
        <v>0.4</v>
      </c>
      <c r="M118" s="14">
        <v>7.25</v>
      </c>
      <c r="O118" s="14">
        <v>7</v>
      </c>
      <c r="Q118" s="14">
        <v>7.75</v>
      </c>
      <c r="S118" s="14">
        <v>6</v>
      </c>
      <c r="U118" s="14">
        <v>7.25</v>
      </c>
      <c r="W118" s="10">
        <f t="shared" si="17"/>
        <v>7.166666666666667</v>
      </c>
      <c r="Y118" s="10">
        <f t="shared" si="18"/>
        <v>1.4333</v>
      </c>
    </row>
    <row r="119" spans="3:25">
      <c r="C119" s="4">
        <v>9</v>
      </c>
      <c r="D119" s="43" t="s">
        <v>151</v>
      </c>
      <c r="E119" s="64">
        <v>0.2</v>
      </c>
      <c r="G119" s="98">
        <f t="shared" si="15"/>
        <v>0.2</v>
      </c>
      <c r="I119" s="8" t="s">
        <v>28</v>
      </c>
      <c r="K119" s="60">
        <f t="shared" si="16"/>
        <v>0.4</v>
      </c>
      <c r="M119" s="14">
        <v>7</v>
      </c>
      <c r="O119" s="14">
        <v>6.5</v>
      </c>
      <c r="Q119" s="14">
        <v>7.25</v>
      </c>
      <c r="S119" s="14">
        <v>6.75</v>
      </c>
      <c r="U119" s="14">
        <v>7</v>
      </c>
      <c r="W119" s="10">
        <f t="shared" si="17"/>
        <v>6.916666666666667</v>
      </c>
      <c r="Y119" s="10">
        <f t="shared" si="18"/>
        <v>0.55330000000000001</v>
      </c>
    </row>
    <row r="120" spans="3:25">
      <c r="C120" s="4">
        <v>10</v>
      </c>
      <c r="D120" s="43" t="s">
        <v>151</v>
      </c>
      <c r="E120" s="64">
        <v>0.3</v>
      </c>
      <c r="G120" s="98">
        <f t="shared" si="15"/>
        <v>0.3</v>
      </c>
      <c r="I120" s="8" t="s">
        <v>28</v>
      </c>
      <c r="K120" s="60">
        <f t="shared" si="16"/>
        <v>0.4</v>
      </c>
      <c r="M120" s="14">
        <v>7.75</v>
      </c>
      <c r="O120" s="14">
        <v>7.25</v>
      </c>
      <c r="Q120" s="14">
        <v>7</v>
      </c>
      <c r="S120" s="14">
        <v>6.75</v>
      </c>
      <c r="U120" s="14">
        <v>7.25</v>
      </c>
      <c r="W120" s="10">
        <f t="shared" si="17"/>
        <v>7.166666666666667</v>
      </c>
      <c r="Y120" s="10">
        <f t="shared" si="18"/>
        <v>0.86</v>
      </c>
    </row>
    <row r="121" spans="3:25">
      <c r="C121" s="6">
        <v>11</v>
      </c>
      <c r="D121" s="43" t="s">
        <v>151</v>
      </c>
      <c r="E121" s="64">
        <v>0.4</v>
      </c>
      <c r="G121" s="98">
        <f t="shared" si="15"/>
        <v>0.2</v>
      </c>
      <c r="I121" s="8" t="s">
        <v>27</v>
      </c>
      <c r="K121" s="60">
        <f t="shared" si="16"/>
        <v>0.4</v>
      </c>
      <c r="M121" s="14">
        <v>7.25</v>
      </c>
      <c r="O121" s="14">
        <v>6</v>
      </c>
      <c r="Q121" s="14">
        <v>6.5</v>
      </c>
      <c r="S121" s="14">
        <v>7.25</v>
      </c>
      <c r="U121" s="14">
        <v>6</v>
      </c>
      <c r="W121" s="10">
        <f t="shared" si="17"/>
        <v>6.583333333333333</v>
      </c>
      <c r="Y121" s="10">
        <f t="shared" si="18"/>
        <v>0.52669999999999995</v>
      </c>
    </row>
    <row r="122" spans="3:25">
      <c r="U122" s="12" t="s">
        <v>30</v>
      </c>
      <c r="Y122" s="10">
        <f>SUM(Y111:Y121)</f>
        <v>34.639899999999997</v>
      </c>
    </row>
    <row r="123" spans="3:25">
      <c r="C123" s="9" t="s">
        <v>255</v>
      </c>
      <c r="U123" s="12" t="s">
        <v>31</v>
      </c>
      <c r="Y123" s="28"/>
    </row>
    <row r="124" spans="3:25">
      <c r="U124" s="12" t="s">
        <v>32</v>
      </c>
      <c r="Y124" s="28"/>
    </row>
    <row r="125" spans="3:25">
      <c r="U125" s="12" t="s">
        <v>33</v>
      </c>
      <c r="Y125" s="10">
        <f>Y122-Y123-Y124</f>
        <v>34.639899999999997</v>
      </c>
    </row>
    <row r="126" spans="3:25">
      <c r="D126" s="13" t="s">
        <v>34</v>
      </c>
      <c r="U126" s="12"/>
    </row>
    <row r="127" spans="3:25">
      <c r="D127" s="2" t="s">
        <v>35</v>
      </c>
      <c r="K127" s="66">
        <f>$H$8</f>
        <v>1.8</v>
      </c>
      <c r="M127" s="14">
        <v>7</v>
      </c>
      <c r="O127" s="14">
        <v>6.5</v>
      </c>
      <c r="Q127" s="14">
        <v>7.25</v>
      </c>
      <c r="S127" s="14">
        <v>6.75</v>
      </c>
      <c r="U127" s="14">
        <v>7</v>
      </c>
      <c r="Y127" s="10">
        <f>(SUM(M127:U127)-MAX(M127:U127)-MIN(M127:U127))*K127</f>
        <v>37.35</v>
      </c>
    </row>
    <row r="128" spans="3:25">
      <c r="D128" s="2" t="s">
        <v>36</v>
      </c>
      <c r="K128" s="66">
        <f>$K$8</f>
        <v>1</v>
      </c>
      <c r="M128" s="14">
        <v>7.75</v>
      </c>
      <c r="O128" s="14">
        <v>7.25</v>
      </c>
      <c r="Q128" s="14">
        <v>7</v>
      </c>
      <c r="S128" s="14">
        <v>6.75</v>
      </c>
      <c r="U128" s="14">
        <v>7.25</v>
      </c>
      <c r="Y128" s="10">
        <f t="shared" ref="Y128:Y129" si="19">(SUM(M128:U128)-MAX(M128:U128)-MIN(M128:U128))*K128</f>
        <v>21.5</v>
      </c>
    </row>
    <row r="129" spans="1:41">
      <c r="D129" s="2" t="s">
        <v>37</v>
      </c>
      <c r="K129" s="66">
        <f>$N$8</f>
        <v>1</v>
      </c>
      <c r="M129" s="14">
        <v>7.25</v>
      </c>
      <c r="O129" s="14">
        <v>6</v>
      </c>
      <c r="Q129" s="14">
        <v>6.5</v>
      </c>
      <c r="S129" s="14">
        <v>7.25</v>
      </c>
      <c r="U129" s="14">
        <v>6</v>
      </c>
      <c r="Y129" s="10">
        <f t="shared" si="19"/>
        <v>19.75</v>
      </c>
    </row>
    <row r="130" spans="1:41">
      <c r="U130" s="12" t="s">
        <v>38</v>
      </c>
      <c r="Y130" s="10">
        <f>SUM(Y127:Y129)</f>
        <v>78.599999999999994</v>
      </c>
    </row>
    <row r="131" spans="1:41">
      <c r="U131" s="12" t="s">
        <v>39</v>
      </c>
      <c r="Y131" s="28"/>
    </row>
    <row r="132" spans="1:41">
      <c r="U132" s="12" t="s">
        <v>40</v>
      </c>
      <c r="Y132" s="10">
        <f>Y130-Y131</f>
        <v>78.599999999999994</v>
      </c>
    </row>
    <row r="134" spans="1:41">
      <c r="C134" s="3" t="s">
        <v>8</v>
      </c>
      <c r="D134" s="44" t="s">
        <v>87</v>
      </c>
      <c r="E134" s="62"/>
    </row>
    <row r="135" spans="1:41">
      <c r="C135" s="3" t="s">
        <v>9</v>
      </c>
      <c r="D135" s="45" t="s">
        <v>88</v>
      </c>
      <c r="E135" s="62"/>
    </row>
    <row r="136" spans="1:41">
      <c r="C136" s="3" t="s">
        <v>10</v>
      </c>
      <c r="D136" s="45" t="s">
        <v>156</v>
      </c>
      <c r="E136" s="62"/>
    </row>
    <row r="137" spans="1:41">
      <c r="C137" s="3" t="s">
        <v>11</v>
      </c>
      <c r="D137" s="41" t="s">
        <v>16</v>
      </c>
      <c r="E137" s="62"/>
      <c r="AA137" s="46"/>
      <c r="AC137" s="46" t="s">
        <v>148</v>
      </c>
      <c r="AF137" s="2" t="s">
        <v>54</v>
      </c>
    </row>
    <row r="138" spans="1:41" ht="6.75" customHeight="1">
      <c r="C138" s="4"/>
      <c r="D138" s="41"/>
      <c r="E138" s="62"/>
      <c r="AA138" s="46"/>
      <c r="AC138" s="46"/>
    </row>
    <row r="139" spans="1:41">
      <c r="A139" s="2" t="s">
        <v>25</v>
      </c>
      <c r="B139" s="15" t="s">
        <v>41</v>
      </c>
      <c r="C139" s="3" t="s">
        <v>12</v>
      </c>
      <c r="D139" s="2" t="s">
        <v>1</v>
      </c>
      <c r="E139" s="61">
        <f>SUM(E142:E152)</f>
        <v>17.95</v>
      </c>
      <c r="M139" s="7" t="s">
        <v>17</v>
      </c>
      <c r="O139" s="7" t="s">
        <v>18</v>
      </c>
      <c r="Q139" s="7" t="s">
        <v>19</v>
      </c>
      <c r="S139" s="7" t="s">
        <v>20</v>
      </c>
      <c r="U139" s="7" t="s">
        <v>21</v>
      </c>
      <c r="W139" s="10" t="s">
        <v>22</v>
      </c>
      <c r="Y139" s="10" t="s">
        <v>23</v>
      </c>
      <c r="AA139" s="46" t="s">
        <v>176</v>
      </c>
      <c r="AC139" s="46" t="s">
        <v>264</v>
      </c>
      <c r="AD139" s="2" t="s">
        <v>24</v>
      </c>
      <c r="AF139" s="3" t="s">
        <v>8</v>
      </c>
      <c r="AG139" s="3" t="s">
        <v>9</v>
      </c>
      <c r="AH139" s="3" t="s">
        <v>10</v>
      </c>
      <c r="AI139" s="3" t="s">
        <v>11</v>
      </c>
      <c r="AJ139" s="5" t="s">
        <v>2</v>
      </c>
      <c r="AK139" s="13" t="s">
        <v>34</v>
      </c>
      <c r="AL139" s="13" t="s">
        <v>173</v>
      </c>
      <c r="AM139" s="13" t="s">
        <v>174</v>
      </c>
      <c r="AN139" s="13" t="s">
        <v>264</v>
      </c>
      <c r="AO139" s="13" t="s">
        <v>24</v>
      </c>
    </row>
    <row r="140" spans="1:41" ht="6.75" customHeight="1">
      <c r="C140" s="4"/>
      <c r="D140" s="41"/>
      <c r="E140" s="62"/>
    </row>
    <row r="141" spans="1:41">
      <c r="D141" s="42" t="s">
        <v>2</v>
      </c>
      <c r="E141" s="63" t="s">
        <v>13</v>
      </c>
      <c r="G141" s="2" t="s">
        <v>26</v>
      </c>
      <c r="I141" s="2" t="s">
        <v>14</v>
      </c>
      <c r="K141" s="2" t="s">
        <v>15</v>
      </c>
    </row>
    <row r="142" spans="1:41">
      <c r="A142" s="2">
        <f>RANK(AD142,$AD$18:$AD$629,0)</f>
        <v>11</v>
      </c>
      <c r="B142" s="11">
        <v>5</v>
      </c>
      <c r="C142" s="4">
        <v>1</v>
      </c>
      <c r="D142" s="43" t="s">
        <v>151</v>
      </c>
      <c r="E142" s="64">
        <v>0.25</v>
      </c>
      <c r="G142" s="98">
        <f>_xlfn.IFS(I142="　",E142,IF(COUNTIF(D142,"*Acro*")&gt;=1,AND(I142="*")),"0.100",IF(E142&lt;=0.5,AND(I142="*")),ROUND(E142/2,2),I142="*",0.5,I142="**",0)</f>
        <v>0.25</v>
      </c>
      <c r="I142" s="8" t="s">
        <v>28</v>
      </c>
      <c r="K142" s="60">
        <f>IF(D142="","",IF(COUNTIF(D142,"*HYBRID*")&gt;=1,$D$8,IF(AND(COUNTIF(D142,"*Acro*")&gt;=1),$E$8,IF(AND(COUNTIF(D142,"*TRE*")&gt;=1),$G$8))))</f>
        <v>0.4</v>
      </c>
      <c r="M142" s="14">
        <v>8</v>
      </c>
      <c r="O142" s="14">
        <v>8</v>
      </c>
      <c r="Q142" s="14">
        <v>8</v>
      </c>
      <c r="S142" s="14">
        <v>8</v>
      </c>
      <c r="U142" s="14">
        <v>8</v>
      </c>
      <c r="W142" s="10">
        <f>(SUM(M142:U142)-MAX(M142:U142)-MIN(M142:U142))/3</f>
        <v>8</v>
      </c>
      <c r="Y142" s="10">
        <f>IF(D142="","",ROUND(W142*G142*K142,4))</f>
        <v>0.8</v>
      </c>
      <c r="AA142" s="68">
        <v>40</v>
      </c>
      <c r="AC142" s="59"/>
      <c r="AD142" s="69">
        <f>Y156+Y163+AA142-AC142-AC143</f>
        <v>166.63489999999999</v>
      </c>
      <c r="AF142" s="38" t="str">
        <f>D134</f>
        <v>柏アーティスティックスイミングクラブ</v>
      </c>
      <c r="AG142" s="38" t="str">
        <f>D135</f>
        <v>柏アーティスティックスイミングクラブA</v>
      </c>
      <c r="AH142" s="38" t="str">
        <f>D136</f>
        <v>内藤ななみ/花藤はるか/松藤まりな/山藤やくみ</v>
      </c>
      <c r="AI142" s="38" t="str">
        <f>D137</f>
        <v>来藤らんらん/若藤わかな</v>
      </c>
      <c r="AJ142" s="72">
        <f>Y156</f>
        <v>50.0349</v>
      </c>
      <c r="AK142" s="40">
        <f>Y163</f>
        <v>78.599999999999994</v>
      </c>
      <c r="AL142" s="70">
        <f>AA142</f>
        <v>40</v>
      </c>
      <c r="AM142" s="71">
        <f>AC142</f>
        <v>0</v>
      </c>
      <c r="AN142" s="71">
        <f>AC143</f>
        <v>2</v>
      </c>
      <c r="AO142" s="69">
        <f>AD142</f>
        <v>166.63489999999999</v>
      </c>
    </row>
    <row r="143" spans="1:41">
      <c r="C143" s="4">
        <v>2</v>
      </c>
      <c r="D143" s="43" t="s">
        <v>151</v>
      </c>
      <c r="E143" s="64">
        <v>5.95</v>
      </c>
      <c r="G143" s="98">
        <f t="shared" ref="G143:G152" si="20">_xlfn.IFS(I143="　",E143,IF(COUNTIF(D143,"*Acro*")&gt;=1,AND(I143="*")),"0.100",IF(E143&lt;=0.5,AND(I143="*")),ROUND(E143/2,2),I143="*",0.5,I143="**",0)</f>
        <v>5.95</v>
      </c>
      <c r="I143" s="8" t="s">
        <v>28</v>
      </c>
      <c r="K143" s="60">
        <f t="shared" ref="K143:K152" si="21">IF(D143="","",IF(COUNTIF(D143,"*HYBRID*")&gt;=1,$D$8,IF(AND(COUNTIF(D143,"*Acro*")&gt;=1),$E$8,IF(AND(COUNTIF(D143,"*TRE*")&gt;=1),$G$8))))</f>
        <v>0.4</v>
      </c>
      <c r="M143" s="14">
        <v>7</v>
      </c>
      <c r="O143" s="14">
        <v>6</v>
      </c>
      <c r="Q143" s="14">
        <v>7.25</v>
      </c>
      <c r="S143" s="14">
        <v>6</v>
      </c>
      <c r="U143" s="14">
        <v>6</v>
      </c>
      <c r="W143" s="10">
        <f t="shared" ref="W143:W152" si="22">(SUM(M143:U143)-MAX(M143:U143)-MIN(M143:U143))/3</f>
        <v>6.333333333333333</v>
      </c>
      <c r="Y143" s="10">
        <f t="shared" ref="Y143:Y152" si="23">IF(D143="","",ROUND(W143*G143*K143,4))</f>
        <v>15.0733</v>
      </c>
      <c r="AC143" s="59">
        <v>2</v>
      </c>
    </row>
    <row r="144" spans="1:41">
      <c r="C144" s="4">
        <v>3</v>
      </c>
      <c r="D144" s="43" t="s">
        <v>3</v>
      </c>
      <c r="E144" s="64">
        <v>2.1</v>
      </c>
      <c r="G144" s="98">
        <f t="shared" si="20"/>
        <v>0.5</v>
      </c>
      <c r="I144" s="8" t="s">
        <v>27</v>
      </c>
      <c r="K144" s="60">
        <f t="shared" si="21"/>
        <v>0.8</v>
      </c>
      <c r="M144" s="14">
        <v>6.5</v>
      </c>
      <c r="O144" s="14">
        <v>7.5</v>
      </c>
      <c r="Q144" s="14">
        <v>7</v>
      </c>
      <c r="S144" s="14">
        <v>6.75</v>
      </c>
      <c r="U144" s="14">
        <v>7</v>
      </c>
      <c r="W144" s="10">
        <f t="shared" si="22"/>
        <v>6.916666666666667</v>
      </c>
      <c r="Y144" s="10">
        <f t="shared" si="23"/>
        <v>2.7667000000000002</v>
      </c>
    </row>
    <row r="145" spans="3:25">
      <c r="C145" s="4">
        <v>4</v>
      </c>
      <c r="D145" s="43" t="s">
        <v>4</v>
      </c>
      <c r="E145" s="64">
        <v>0.1</v>
      </c>
      <c r="G145" s="98">
        <f t="shared" si="20"/>
        <v>0.1</v>
      </c>
      <c r="I145" s="8" t="s">
        <v>28</v>
      </c>
      <c r="K145" s="60">
        <f t="shared" si="21"/>
        <v>0.7</v>
      </c>
      <c r="M145" s="14">
        <v>7.25</v>
      </c>
      <c r="O145" s="14">
        <v>6.75</v>
      </c>
      <c r="Q145" s="14">
        <v>6</v>
      </c>
      <c r="S145" s="14">
        <v>7.25</v>
      </c>
      <c r="U145" s="14">
        <v>6.5</v>
      </c>
      <c r="W145" s="10">
        <f t="shared" si="22"/>
        <v>6.833333333333333</v>
      </c>
      <c r="Y145" s="10">
        <f t="shared" si="23"/>
        <v>0.4783</v>
      </c>
    </row>
    <row r="146" spans="3:25">
      <c r="C146" s="4">
        <v>5</v>
      </c>
      <c r="D146" s="43" t="s">
        <v>3</v>
      </c>
      <c r="E146" s="64">
        <v>2.1</v>
      </c>
      <c r="G146" s="98">
        <f t="shared" si="20"/>
        <v>2.1</v>
      </c>
      <c r="I146" s="8" t="s">
        <v>28</v>
      </c>
      <c r="K146" s="60">
        <f t="shared" si="21"/>
        <v>0.8</v>
      </c>
      <c r="M146" s="14">
        <v>6</v>
      </c>
      <c r="O146" s="14">
        <v>7.25</v>
      </c>
      <c r="Q146" s="14">
        <v>6.75</v>
      </c>
      <c r="S146" s="14">
        <v>6.75</v>
      </c>
      <c r="U146" s="14">
        <v>7.25</v>
      </c>
      <c r="W146" s="10">
        <f t="shared" si="22"/>
        <v>6.916666666666667</v>
      </c>
      <c r="Y146" s="10">
        <f t="shared" si="23"/>
        <v>11.62</v>
      </c>
    </row>
    <row r="147" spans="3:25">
      <c r="C147" s="4">
        <v>6</v>
      </c>
      <c r="D147" s="43" t="s">
        <v>5</v>
      </c>
      <c r="E147" s="64">
        <v>2.7</v>
      </c>
      <c r="G147" s="98">
        <f t="shared" si="20"/>
        <v>2.7</v>
      </c>
      <c r="I147" s="8" t="s">
        <v>28</v>
      </c>
      <c r="K147" s="60">
        <f t="shared" si="21"/>
        <v>0.8</v>
      </c>
      <c r="M147" s="14">
        <v>7.5</v>
      </c>
      <c r="O147" s="14">
        <v>7</v>
      </c>
      <c r="Q147" s="14">
        <v>7.25</v>
      </c>
      <c r="S147" s="14">
        <v>7.25</v>
      </c>
      <c r="U147" s="14">
        <v>6</v>
      </c>
      <c r="W147" s="10">
        <f t="shared" si="22"/>
        <v>7.166666666666667</v>
      </c>
      <c r="Y147" s="10">
        <f t="shared" si="23"/>
        <v>15.48</v>
      </c>
    </row>
    <row r="148" spans="3:25">
      <c r="C148" s="4">
        <v>7</v>
      </c>
      <c r="D148" s="43" t="s">
        <v>6</v>
      </c>
      <c r="E148" s="64">
        <v>1.2</v>
      </c>
      <c r="G148" s="98" t="str">
        <f t="shared" si="20"/>
        <v>0.100</v>
      </c>
      <c r="I148" s="8" t="s">
        <v>27</v>
      </c>
      <c r="K148" s="60">
        <f t="shared" si="21"/>
        <v>0.7</v>
      </c>
      <c r="M148" s="14">
        <v>6.75</v>
      </c>
      <c r="O148" s="14">
        <v>6</v>
      </c>
      <c r="Q148" s="14">
        <v>7</v>
      </c>
      <c r="S148" s="14">
        <v>7</v>
      </c>
      <c r="U148" s="14">
        <v>6.75</v>
      </c>
      <c r="W148" s="10">
        <f t="shared" si="22"/>
        <v>6.833333333333333</v>
      </c>
      <c r="Y148" s="10">
        <f t="shared" si="23"/>
        <v>0.4783</v>
      </c>
    </row>
    <row r="149" spans="3:25">
      <c r="C149" s="4">
        <v>8</v>
      </c>
      <c r="D149" s="43" t="s">
        <v>151</v>
      </c>
      <c r="E149" s="64">
        <v>2.7</v>
      </c>
      <c r="G149" s="98">
        <f t="shared" si="20"/>
        <v>0.5</v>
      </c>
      <c r="I149" s="8" t="s">
        <v>27</v>
      </c>
      <c r="K149" s="60">
        <f t="shared" si="21"/>
        <v>0.4</v>
      </c>
      <c r="M149" s="14">
        <v>7.25</v>
      </c>
      <c r="O149" s="14">
        <v>7</v>
      </c>
      <c r="Q149" s="14">
        <v>7.75</v>
      </c>
      <c r="S149" s="14">
        <v>6</v>
      </c>
      <c r="U149" s="14">
        <v>7.25</v>
      </c>
      <c r="W149" s="10">
        <f t="shared" si="22"/>
        <v>7.166666666666667</v>
      </c>
      <c r="Y149" s="10">
        <f t="shared" si="23"/>
        <v>1.4333</v>
      </c>
    </row>
    <row r="150" spans="3:25">
      <c r="C150" s="4">
        <v>9</v>
      </c>
      <c r="D150" s="43" t="s">
        <v>151</v>
      </c>
      <c r="E150" s="64">
        <v>0.2</v>
      </c>
      <c r="G150" s="98">
        <f t="shared" si="20"/>
        <v>0.2</v>
      </c>
      <c r="I150" s="8" t="s">
        <v>28</v>
      </c>
      <c r="K150" s="60">
        <f t="shared" si="21"/>
        <v>0.4</v>
      </c>
      <c r="M150" s="14">
        <v>7</v>
      </c>
      <c r="O150" s="14">
        <v>6.5</v>
      </c>
      <c r="Q150" s="14">
        <v>7.25</v>
      </c>
      <c r="S150" s="14">
        <v>6.75</v>
      </c>
      <c r="U150" s="14">
        <v>7</v>
      </c>
      <c r="W150" s="10">
        <f t="shared" si="22"/>
        <v>6.916666666666667</v>
      </c>
      <c r="Y150" s="10">
        <f t="shared" si="23"/>
        <v>0.55330000000000001</v>
      </c>
    </row>
    <row r="151" spans="3:25">
      <c r="C151" s="4">
        <v>10</v>
      </c>
      <c r="D151" s="43" t="s">
        <v>151</v>
      </c>
      <c r="E151" s="64">
        <v>0.3</v>
      </c>
      <c r="G151" s="98">
        <f t="shared" si="20"/>
        <v>0.15</v>
      </c>
      <c r="I151" s="8" t="s">
        <v>27</v>
      </c>
      <c r="K151" s="60">
        <f t="shared" si="21"/>
        <v>0.4</v>
      </c>
      <c r="M151" s="14">
        <v>7.75</v>
      </c>
      <c r="O151" s="14">
        <v>7.25</v>
      </c>
      <c r="Q151" s="14">
        <v>7</v>
      </c>
      <c r="S151" s="14">
        <v>6.75</v>
      </c>
      <c r="U151" s="14">
        <v>7.25</v>
      </c>
      <c r="W151" s="10">
        <f t="shared" si="22"/>
        <v>7.166666666666667</v>
      </c>
      <c r="Y151" s="10">
        <f t="shared" si="23"/>
        <v>0.43</v>
      </c>
    </row>
    <row r="152" spans="3:25">
      <c r="C152" s="6">
        <v>11</v>
      </c>
      <c r="D152" s="43" t="s">
        <v>151</v>
      </c>
      <c r="E152" s="64">
        <v>0.35</v>
      </c>
      <c r="G152" s="98">
        <f t="shared" si="20"/>
        <v>0.35</v>
      </c>
      <c r="I152" s="8" t="s">
        <v>28</v>
      </c>
      <c r="K152" s="60">
        <f t="shared" si="21"/>
        <v>0.4</v>
      </c>
      <c r="M152" s="14">
        <v>7.25</v>
      </c>
      <c r="O152" s="14">
        <v>6</v>
      </c>
      <c r="Q152" s="14">
        <v>6.5</v>
      </c>
      <c r="S152" s="14">
        <v>7.25</v>
      </c>
      <c r="U152" s="14">
        <v>6</v>
      </c>
      <c r="W152" s="10">
        <f t="shared" si="22"/>
        <v>6.583333333333333</v>
      </c>
      <c r="Y152" s="10">
        <f t="shared" si="23"/>
        <v>0.92169999999999996</v>
      </c>
    </row>
    <row r="153" spans="3:25">
      <c r="U153" s="12" t="s">
        <v>30</v>
      </c>
      <c r="Y153" s="10">
        <f>SUM(Y142:Y152)</f>
        <v>50.0349</v>
      </c>
    </row>
    <row r="154" spans="3:25">
      <c r="C154" s="9" t="s">
        <v>255</v>
      </c>
      <c r="U154" s="12" t="s">
        <v>31</v>
      </c>
      <c r="Y154" s="28"/>
    </row>
    <row r="155" spans="3:25">
      <c r="U155" s="12" t="s">
        <v>32</v>
      </c>
      <c r="Y155" s="28"/>
    </row>
    <row r="156" spans="3:25">
      <c r="U156" s="12" t="s">
        <v>33</v>
      </c>
      <c r="Y156" s="10">
        <f>Y153-Y154-Y155</f>
        <v>50.0349</v>
      </c>
    </row>
    <row r="157" spans="3:25">
      <c r="D157" s="13" t="s">
        <v>34</v>
      </c>
      <c r="U157" s="12"/>
    </row>
    <row r="158" spans="3:25">
      <c r="D158" s="2" t="s">
        <v>35</v>
      </c>
      <c r="K158" s="66">
        <f>$H$8</f>
        <v>1.8</v>
      </c>
      <c r="M158" s="14">
        <v>7</v>
      </c>
      <c r="O158" s="14">
        <v>6.5</v>
      </c>
      <c r="Q158" s="14">
        <v>7.25</v>
      </c>
      <c r="S158" s="14">
        <v>6.75</v>
      </c>
      <c r="U158" s="14">
        <v>7</v>
      </c>
      <c r="Y158" s="10">
        <f>(SUM(M158:U158)-MAX(M158:U158)-MIN(M158:U158))*K158</f>
        <v>37.35</v>
      </c>
    </row>
    <row r="159" spans="3:25">
      <c r="D159" s="2" t="s">
        <v>36</v>
      </c>
      <c r="K159" s="66">
        <f>$K$8</f>
        <v>1</v>
      </c>
      <c r="M159" s="14">
        <v>7.75</v>
      </c>
      <c r="O159" s="14">
        <v>7.25</v>
      </c>
      <c r="Q159" s="14">
        <v>7</v>
      </c>
      <c r="S159" s="14">
        <v>6.75</v>
      </c>
      <c r="U159" s="14">
        <v>7.25</v>
      </c>
      <c r="Y159" s="10">
        <f t="shared" ref="Y159:Y160" si="24">(SUM(M159:U159)-MAX(M159:U159)-MIN(M159:U159))*K159</f>
        <v>21.5</v>
      </c>
    </row>
    <row r="160" spans="3:25">
      <c r="D160" s="2" t="s">
        <v>37</v>
      </c>
      <c r="K160" s="66">
        <f>$N$8</f>
        <v>1</v>
      </c>
      <c r="M160" s="14">
        <v>7.25</v>
      </c>
      <c r="O160" s="14">
        <v>6</v>
      </c>
      <c r="Q160" s="14">
        <v>6.5</v>
      </c>
      <c r="S160" s="14">
        <v>7.25</v>
      </c>
      <c r="U160" s="14">
        <v>6</v>
      </c>
      <c r="Y160" s="10">
        <f t="shared" si="24"/>
        <v>19.75</v>
      </c>
    </row>
    <row r="161" spans="1:41">
      <c r="U161" s="12" t="s">
        <v>38</v>
      </c>
      <c r="Y161" s="10">
        <f>SUM(Y158:Y160)</f>
        <v>78.599999999999994</v>
      </c>
    </row>
    <row r="162" spans="1:41">
      <c r="U162" s="12" t="s">
        <v>39</v>
      </c>
      <c r="Y162" s="28"/>
    </row>
    <row r="163" spans="1:41">
      <c r="U163" s="12" t="s">
        <v>40</v>
      </c>
      <c r="Y163" s="10">
        <f>Y161-Y162</f>
        <v>78.599999999999994</v>
      </c>
    </row>
    <row r="165" spans="1:41">
      <c r="C165" s="3" t="s">
        <v>8</v>
      </c>
      <c r="D165" s="44" t="s">
        <v>89</v>
      </c>
      <c r="E165" s="62"/>
    </row>
    <row r="166" spans="1:41">
      <c r="C166" s="3" t="s">
        <v>9</v>
      </c>
      <c r="D166" s="45" t="s">
        <v>90</v>
      </c>
      <c r="E166" s="62"/>
    </row>
    <row r="167" spans="1:41">
      <c r="C167" s="3" t="s">
        <v>10</v>
      </c>
      <c r="D167" s="45" t="s">
        <v>271</v>
      </c>
      <c r="E167" s="62"/>
    </row>
    <row r="168" spans="1:41">
      <c r="C168" s="3" t="s">
        <v>11</v>
      </c>
      <c r="D168" s="41" t="s">
        <v>16</v>
      </c>
      <c r="E168" s="62"/>
      <c r="AA168" s="46"/>
      <c r="AC168" s="46" t="s">
        <v>148</v>
      </c>
      <c r="AF168" s="2" t="s">
        <v>54</v>
      </c>
    </row>
    <row r="169" spans="1:41" ht="6.75" customHeight="1">
      <c r="C169" s="4"/>
      <c r="D169" s="41"/>
      <c r="E169" s="62"/>
      <c r="AA169" s="46"/>
      <c r="AC169" s="46"/>
    </row>
    <row r="170" spans="1:41">
      <c r="A170" s="2" t="s">
        <v>25</v>
      </c>
      <c r="B170" s="15" t="s">
        <v>41</v>
      </c>
      <c r="C170" s="3" t="s">
        <v>12</v>
      </c>
      <c r="D170" s="2" t="s">
        <v>1</v>
      </c>
      <c r="E170" s="61">
        <f>SUM(E173:E183)</f>
        <v>18.399999999999999</v>
      </c>
      <c r="M170" s="7" t="s">
        <v>17</v>
      </c>
      <c r="O170" s="7" t="s">
        <v>18</v>
      </c>
      <c r="Q170" s="7" t="s">
        <v>19</v>
      </c>
      <c r="S170" s="7" t="s">
        <v>20</v>
      </c>
      <c r="U170" s="7" t="s">
        <v>21</v>
      </c>
      <c r="W170" s="10" t="s">
        <v>22</v>
      </c>
      <c r="Y170" s="10" t="s">
        <v>23</v>
      </c>
      <c r="AA170" s="46" t="s">
        <v>176</v>
      </c>
      <c r="AC170" s="46" t="s">
        <v>264</v>
      </c>
      <c r="AD170" s="2" t="s">
        <v>24</v>
      </c>
      <c r="AF170" s="3" t="s">
        <v>8</v>
      </c>
      <c r="AG170" s="3" t="s">
        <v>9</v>
      </c>
      <c r="AH170" s="3" t="s">
        <v>10</v>
      </c>
      <c r="AI170" s="3" t="s">
        <v>11</v>
      </c>
      <c r="AJ170" s="5" t="s">
        <v>2</v>
      </c>
      <c r="AK170" s="13" t="s">
        <v>34</v>
      </c>
      <c r="AL170" s="13" t="s">
        <v>173</v>
      </c>
      <c r="AM170" s="13" t="s">
        <v>174</v>
      </c>
      <c r="AN170" s="13" t="s">
        <v>264</v>
      </c>
      <c r="AO170" s="13" t="s">
        <v>24</v>
      </c>
    </row>
    <row r="171" spans="1:41" ht="6.75" customHeight="1">
      <c r="C171" s="4"/>
      <c r="D171" s="41"/>
      <c r="E171" s="62"/>
    </row>
    <row r="172" spans="1:41">
      <c r="D172" s="42" t="s">
        <v>2</v>
      </c>
      <c r="E172" s="63" t="s">
        <v>13</v>
      </c>
      <c r="G172" s="2" t="s">
        <v>26</v>
      </c>
      <c r="I172" s="2" t="s">
        <v>14</v>
      </c>
      <c r="K172" s="2" t="s">
        <v>15</v>
      </c>
    </row>
    <row r="173" spans="1:41">
      <c r="A173" s="2">
        <f>RANK(AD173,$AD$18:$AD$629,0)</f>
        <v>10</v>
      </c>
      <c r="B173" s="11">
        <v>6</v>
      </c>
      <c r="C173" s="4">
        <v>1</v>
      </c>
      <c r="D173" s="43" t="s">
        <v>151</v>
      </c>
      <c r="E173" s="64">
        <v>0.25</v>
      </c>
      <c r="G173" s="98">
        <f>_xlfn.IFS(I173="　",E173,IF(COUNTIF(D173,"*Acro*")&gt;=1,AND(I173="*")),"0.100",IF(E173&lt;=0.5,AND(I173="*")),ROUND(E173/2,2),I173="*",0.5,I173="**",0)</f>
        <v>0.25</v>
      </c>
      <c r="I173" s="8" t="s">
        <v>28</v>
      </c>
      <c r="K173" s="60">
        <f>IF(D173="","",IF(COUNTIF(D173,"*HYBRID*")&gt;=1,$D$8,IF(AND(COUNTIF(D173,"*Acro*")&gt;=1),$E$8,IF(AND(COUNTIF(D173,"*TRE*")&gt;=1),$G$8))))</f>
        <v>0.4</v>
      </c>
      <c r="M173" s="14">
        <v>7.5</v>
      </c>
      <c r="O173" s="14">
        <v>7.5</v>
      </c>
      <c r="Q173" s="14">
        <v>7.5</v>
      </c>
      <c r="S173" s="14">
        <v>7.5</v>
      </c>
      <c r="U173" s="14">
        <v>7.5</v>
      </c>
      <c r="W173" s="10">
        <f>(SUM(M173:U173)-MAX(M173:U173)-MIN(M173:U173))/3</f>
        <v>7.5</v>
      </c>
      <c r="Y173" s="10">
        <f>IF(D173="","",ROUND(W173*G173*K173,4))</f>
        <v>0.75</v>
      </c>
      <c r="AA173" s="68">
        <v>40</v>
      </c>
      <c r="AC173" s="59"/>
      <c r="AD173" s="69">
        <f>Y187+Y194+AA173-AC173-AC174</f>
        <v>166.85659999999999</v>
      </c>
      <c r="AF173" s="38" t="str">
        <f>D165</f>
        <v>筑波アーティスティックスイミングクラブ</v>
      </c>
      <c r="AG173" s="38" t="str">
        <f>D166</f>
        <v>筑波アーティスティックスイミングクラブA</v>
      </c>
      <c r="AH173" s="38" t="str">
        <f>D167</f>
        <v>花藤はるか/松藤まりな/山藤やくみ/竹藤まりな</v>
      </c>
      <c r="AI173" s="38" t="str">
        <f>D168</f>
        <v>来藤らんらん/若藤わかな</v>
      </c>
      <c r="AJ173" s="72">
        <f>Y187</f>
        <v>50.256599999999999</v>
      </c>
      <c r="AK173" s="40">
        <f>Y194</f>
        <v>78.599999999999994</v>
      </c>
      <c r="AL173" s="70">
        <f>AA173</f>
        <v>40</v>
      </c>
      <c r="AM173" s="71">
        <f>AC173</f>
        <v>0</v>
      </c>
      <c r="AN173" s="71">
        <f>AC174</f>
        <v>2</v>
      </c>
      <c r="AO173" s="69">
        <f>AD173</f>
        <v>166.85659999999999</v>
      </c>
    </row>
    <row r="174" spans="1:41">
      <c r="C174" s="4">
        <v>2</v>
      </c>
      <c r="D174" s="43" t="s">
        <v>151</v>
      </c>
      <c r="E174" s="64">
        <v>5.95</v>
      </c>
      <c r="G174" s="98">
        <f t="shared" ref="G174:G183" si="25">_xlfn.IFS(I174="　",E174,IF(COUNTIF(D174,"*Acro*")&gt;=1,AND(I174="*")),"0.100",IF(E174&lt;=0.5,AND(I174="*")),ROUND(E174/2,2),I174="*",0.5,I174="**",0)</f>
        <v>5.95</v>
      </c>
      <c r="I174" s="8" t="s">
        <v>28</v>
      </c>
      <c r="K174" s="60">
        <f t="shared" ref="K174:K183" si="26">IF(D174="","",IF(COUNTIF(D174,"*HYBRID*")&gt;=1,$D$8,IF(AND(COUNTIF(D174,"*Acro*")&gt;=1),$E$8,IF(AND(COUNTIF(D174,"*TRE*")&gt;=1),$G$8))))</f>
        <v>0.4</v>
      </c>
      <c r="M174" s="14">
        <v>7</v>
      </c>
      <c r="O174" s="14">
        <v>6</v>
      </c>
      <c r="Q174" s="14">
        <v>7.25</v>
      </c>
      <c r="S174" s="14">
        <v>6</v>
      </c>
      <c r="U174" s="14">
        <v>6</v>
      </c>
      <c r="W174" s="10">
        <f t="shared" ref="W174:W183" si="27">(SUM(M174:U174)-MAX(M174:U174)-MIN(M174:U174))/3</f>
        <v>6.333333333333333</v>
      </c>
      <c r="Y174" s="10">
        <f t="shared" ref="Y174:Y183" si="28">IF(D174="","",ROUND(W174*G174*K174,4))</f>
        <v>15.0733</v>
      </c>
      <c r="AC174" s="59">
        <v>2</v>
      </c>
    </row>
    <row r="175" spans="1:41">
      <c r="C175" s="4">
        <v>3</v>
      </c>
      <c r="D175" s="43" t="s">
        <v>3</v>
      </c>
      <c r="E175" s="64">
        <v>2.1</v>
      </c>
      <c r="G175" s="98">
        <f t="shared" si="25"/>
        <v>0.5</v>
      </c>
      <c r="I175" s="8" t="s">
        <v>27</v>
      </c>
      <c r="K175" s="60">
        <f t="shared" si="26"/>
        <v>0.8</v>
      </c>
      <c r="M175" s="14">
        <v>6.5</v>
      </c>
      <c r="O175" s="14">
        <v>7.5</v>
      </c>
      <c r="Q175" s="14">
        <v>7</v>
      </c>
      <c r="S175" s="14">
        <v>6.75</v>
      </c>
      <c r="U175" s="14">
        <v>7</v>
      </c>
      <c r="W175" s="10">
        <f t="shared" si="27"/>
        <v>6.916666666666667</v>
      </c>
      <c r="Y175" s="10">
        <f t="shared" si="28"/>
        <v>2.7667000000000002</v>
      </c>
    </row>
    <row r="176" spans="1:41">
      <c r="C176" s="4">
        <v>4</v>
      </c>
      <c r="D176" s="43" t="s">
        <v>4</v>
      </c>
      <c r="E176" s="64">
        <v>0.1</v>
      </c>
      <c r="G176" s="98">
        <f t="shared" si="25"/>
        <v>0.1</v>
      </c>
      <c r="I176" s="8" t="s">
        <v>28</v>
      </c>
      <c r="K176" s="60">
        <f t="shared" si="26"/>
        <v>0.7</v>
      </c>
      <c r="M176" s="14">
        <v>7.25</v>
      </c>
      <c r="O176" s="14">
        <v>6.75</v>
      </c>
      <c r="Q176" s="14">
        <v>6</v>
      </c>
      <c r="S176" s="14">
        <v>7.25</v>
      </c>
      <c r="U176" s="14">
        <v>6.5</v>
      </c>
      <c r="W176" s="10">
        <f t="shared" si="27"/>
        <v>6.833333333333333</v>
      </c>
      <c r="Y176" s="10">
        <f t="shared" si="28"/>
        <v>0.4783</v>
      </c>
    </row>
    <row r="177" spans="3:25">
      <c r="C177" s="4">
        <v>5</v>
      </c>
      <c r="D177" s="43" t="s">
        <v>3</v>
      </c>
      <c r="E177" s="64">
        <v>2.1</v>
      </c>
      <c r="G177" s="98">
        <f t="shared" si="25"/>
        <v>2.1</v>
      </c>
      <c r="I177" s="8" t="s">
        <v>28</v>
      </c>
      <c r="K177" s="60">
        <f t="shared" si="26"/>
        <v>0.8</v>
      </c>
      <c r="M177" s="14">
        <v>6</v>
      </c>
      <c r="O177" s="14">
        <v>7.25</v>
      </c>
      <c r="Q177" s="14">
        <v>6.75</v>
      </c>
      <c r="S177" s="14">
        <v>6.75</v>
      </c>
      <c r="U177" s="14">
        <v>7.25</v>
      </c>
      <c r="W177" s="10">
        <f t="shared" si="27"/>
        <v>6.916666666666667</v>
      </c>
      <c r="Y177" s="10">
        <f t="shared" si="28"/>
        <v>11.62</v>
      </c>
    </row>
    <row r="178" spans="3:25">
      <c r="C178" s="4">
        <v>6</v>
      </c>
      <c r="D178" s="43" t="s">
        <v>5</v>
      </c>
      <c r="E178" s="64">
        <v>2.7</v>
      </c>
      <c r="G178" s="98">
        <f t="shared" si="25"/>
        <v>2.7</v>
      </c>
      <c r="I178" s="8" t="s">
        <v>28</v>
      </c>
      <c r="K178" s="60">
        <f t="shared" si="26"/>
        <v>0.8</v>
      </c>
      <c r="M178" s="14">
        <v>7.5</v>
      </c>
      <c r="O178" s="14">
        <v>7</v>
      </c>
      <c r="Q178" s="14">
        <v>7.25</v>
      </c>
      <c r="S178" s="14">
        <v>7.25</v>
      </c>
      <c r="U178" s="14">
        <v>6</v>
      </c>
      <c r="W178" s="10">
        <f t="shared" si="27"/>
        <v>7.166666666666667</v>
      </c>
      <c r="Y178" s="10">
        <f t="shared" si="28"/>
        <v>15.48</v>
      </c>
    </row>
    <row r="179" spans="3:25">
      <c r="C179" s="4">
        <v>7</v>
      </c>
      <c r="D179" s="43" t="s">
        <v>6</v>
      </c>
      <c r="E179" s="64">
        <v>1.2</v>
      </c>
      <c r="G179" s="98" t="str">
        <f t="shared" si="25"/>
        <v>0.100</v>
      </c>
      <c r="I179" s="8" t="s">
        <v>27</v>
      </c>
      <c r="K179" s="60">
        <f t="shared" si="26"/>
        <v>0.7</v>
      </c>
      <c r="M179" s="14">
        <v>6.75</v>
      </c>
      <c r="O179" s="14">
        <v>6</v>
      </c>
      <c r="Q179" s="14">
        <v>7</v>
      </c>
      <c r="S179" s="14">
        <v>7</v>
      </c>
      <c r="U179" s="14">
        <v>6.75</v>
      </c>
      <c r="W179" s="10">
        <f t="shared" si="27"/>
        <v>6.833333333333333</v>
      </c>
      <c r="Y179" s="10">
        <f t="shared" si="28"/>
        <v>0.4783</v>
      </c>
    </row>
    <row r="180" spans="3:25">
      <c r="C180" s="4">
        <v>8</v>
      </c>
      <c r="D180" s="43" t="s">
        <v>151</v>
      </c>
      <c r="E180" s="64">
        <v>2.7</v>
      </c>
      <c r="G180" s="98">
        <f t="shared" si="25"/>
        <v>0.5</v>
      </c>
      <c r="I180" s="8" t="s">
        <v>27</v>
      </c>
      <c r="K180" s="60">
        <f t="shared" si="26"/>
        <v>0.4</v>
      </c>
      <c r="M180" s="14">
        <v>7.25</v>
      </c>
      <c r="O180" s="14">
        <v>7</v>
      </c>
      <c r="Q180" s="14">
        <v>7.75</v>
      </c>
      <c r="S180" s="14">
        <v>6</v>
      </c>
      <c r="U180" s="14">
        <v>7.25</v>
      </c>
      <c r="W180" s="10">
        <f t="shared" si="27"/>
        <v>7.166666666666667</v>
      </c>
      <c r="Y180" s="10">
        <f t="shared" si="28"/>
        <v>1.4333</v>
      </c>
    </row>
    <row r="181" spans="3:25">
      <c r="C181" s="4">
        <v>9</v>
      </c>
      <c r="D181" s="43" t="s">
        <v>151</v>
      </c>
      <c r="E181" s="64">
        <v>0.2</v>
      </c>
      <c r="G181" s="98">
        <f t="shared" si="25"/>
        <v>0</v>
      </c>
      <c r="I181" s="8" t="s">
        <v>29</v>
      </c>
      <c r="K181" s="60">
        <f t="shared" si="26"/>
        <v>0.4</v>
      </c>
      <c r="M181" s="14">
        <v>7</v>
      </c>
      <c r="O181" s="14">
        <v>6.5</v>
      </c>
      <c r="Q181" s="14">
        <v>7.25</v>
      </c>
      <c r="S181" s="14">
        <v>6.75</v>
      </c>
      <c r="U181" s="14">
        <v>7</v>
      </c>
      <c r="W181" s="10">
        <f t="shared" si="27"/>
        <v>6.916666666666667</v>
      </c>
      <c r="Y181" s="10">
        <f t="shared" si="28"/>
        <v>0</v>
      </c>
    </row>
    <row r="182" spans="3:25">
      <c r="C182" s="4">
        <v>10</v>
      </c>
      <c r="D182" s="43" t="s">
        <v>151</v>
      </c>
      <c r="E182" s="64">
        <v>0.3</v>
      </c>
      <c r="G182" s="98">
        <f t="shared" si="25"/>
        <v>0.3</v>
      </c>
      <c r="I182" s="8" t="s">
        <v>28</v>
      </c>
      <c r="K182" s="60">
        <f t="shared" si="26"/>
        <v>0.4</v>
      </c>
      <c r="M182" s="14">
        <v>7.75</v>
      </c>
      <c r="O182" s="14">
        <v>7.25</v>
      </c>
      <c r="Q182" s="14">
        <v>7</v>
      </c>
      <c r="S182" s="14">
        <v>6.75</v>
      </c>
      <c r="U182" s="14">
        <v>7.25</v>
      </c>
      <c r="W182" s="10">
        <f t="shared" si="27"/>
        <v>7.166666666666667</v>
      </c>
      <c r="Y182" s="10">
        <f t="shared" si="28"/>
        <v>0.86</v>
      </c>
    </row>
    <row r="183" spans="3:25">
      <c r="C183" s="6">
        <v>11</v>
      </c>
      <c r="D183" s="43" t="s">
        <v>151</v>
      </c>
      <c r="E183" s="64">
        <v>0.8</v>
      </c>
      <c r="G183" s="98">
        <f t="shared" si="25"/>
        <v>0.5</v>
      </c>
      <c r="I183" s="8" t="s">
        <v>27</v>
      </c>
      <c r="K183" s="60">
        <f t="shared" si="26"/>
        <v>0.4</v>
      </c>
      <c r="M183" s="14">
        <v>7.25</v>
      </c>
      <c r="O183" s="14">
        <v>6</v>
      </c>
      <c r="Q183" s="14">
        <v>6.5</v>
      </c>
      <c r="S183" s="14">
        <v>7.25</v>
      </c>
      <c r="U183" s="14">
        <v>6</v>
      </c>
      <c r="W183" s="10">
        <f t="shared" si="27"/>
        <v>6.583333333333333</v>
      </c>
      <c r="Y183" s="10">
        <f t="shared" si="28"/>
        <v>1.3167</v>
      </c>
    </row>
    <row r="184" spans="3:25">
      <c r="U184" s="12" t="s">
        <v>30</v>
      </c>
      <c r="Y184" s="10">
        <f>SUM(Y173:Y183)</f>
        <v>50.256599999999999</v>
      </c>
    </row>
    <row r="185" spans="3:25">
      <c r="C185" s="9" t="s">
        <v>255</v>
      </c>
      <c r="U185" s="12" t="s">
        <v>31</v>
      </c>
      <c r="Y185" s="28"/>
    </row>
    <row r="186" spans="3:25">
      <c r="U186" s="12" t="s">
        <v>32</v>
      </c>
      <c r="Y186" s="28"/>
    </row>
    <row r="187" spans="3:25">
      <c r="U187" s="12" t="s">
        <v>33</v>
      </c>
      <c r="Y187" s="10">
        <f>Y184-Y185-Y186</f>
        <v>50.256599999999999</v>
      </c>
    </row>
    <row r="188" spans="3:25">
      <c r="D188" s="13" t="s">
        <v>34</v>
      </c>
      <c r="U188" s="12"/>
    </row>
    <row r="189" spans="3:25">
      <c r="D189" s="2" t="s">
        <v>35</v>
      </c>
      <c r="K189" s="66">
        <f>$H$8</f>
        <v>1.8</v>
      </c>
      <c r="M189" s="14">
        <v>7</v>
      </c>
      <c r="O189" s="14">
        <v>6.5</v>
      </c>
      <c r="Q189" s="14">
        <v>7.25</v>
      </c>
      <c r="S189" s="14">
        <v>6.75</v>
      </c>
      <c r="U189" s="14">
        <v>7</v>
      </c>
      <c r="Y189" s="10">
        <f>(SUM(M189:U189)-MAX(M189:U189)-MIN(M189:U189))*K189</f>
        <v>37.35</v>
      </c>
    </row>
    <row r="190" spans="3:25">
      <c r="D190" s="2" t="s">
        <v>36</v>
      </c>
      <c r="K190" s="66">
        <f>$K$8</f>
        <v>1</v>
      </c>
      <c r="M190" s="14">
        <v>7.75</v>
      </c>
      <c r="O190" s="14">
        <v>7.25</v>
      </c>
      <c r="Q190" s="14">
        <v>7</v>
      </c>
      <c r="S190" s="14">
        <v>6.75</v>
      </c>
      <c r="U190" s="14">
        <v>7.25</v>
      </c>
      <c r="Y190" s="10">
        <f t="shared" ref="Y190:Y191" si="29">(SUM(M190:U190)-MAX(M190:U190)-MIN(M190:U190))*K190</f>
        <v>21.5</v>
      </c>
    </row>
    <row r="191" spans="3:25">
      <c r="D191" s="2" t="s">
        <v>37</v>
      </c>
      <c r="K191" s="66">
        <f>$N$8</f>
        <v>1</v>
      </c>
      <c r="M191" s="14">
        <v>7.25</v>
      </c>
      <c r="O191" s="14">
        <v>6</v>
      </c>
      <c r="Q191" s="14">
        <v>6.5</v>
      </c>
      <c r="S191" s="14">
        <v>7.25</v>
      </c>
      <c r="U191" s="14">
        <v>6</v>
      </c>
      <c r="Y191" s="10">
        <f t="shared" si="29"/>
        <v>19.75</v>
      </c>
    </row>
    <row r="192" spans="3:25">
      <c r="U192" s="12" t="s">
        <v>38</v>
      </c>
      <c r="Y192" s="10">
        <f>SUM(Y189:Y191)</f>
        <v>78.599999999999994</v>
      </c>
    </row>
    <row r="193" spans="1:41">
      <c r="U193" s="12" t="s">
        <v>39</v>
      </c>
      <c r="Y193" s="28"/>
    </row>
    <row r="194" spans="1:41">
      <c r="U194" s="12" t="s">
        <v>40</v>
      </c>
      <c r="Y194" s="10">
        <f>Y192-Y193</f>
        <v>78.599999999999994</v>
      </c>
    </row>
    <row r="196" spans="1:41">
      <c r="C196" s="3" t="s">
        <v>8</v>
      </c>
      <c r="D196" s="44" t="s">
        <v>91</v>
      </c>
      <c r="E196" s="62"/>
    </row>
    <row r="197" spans="1:41">
      <c r="C197" s="3" t="s">
        <v>9</v>
      </c>
      <c r="D197" s="45" t="s">
        <v>92</v>
      </c>
      <c r="E197" s="62"/>
    </row>
    <row r="198" spans="1:41">
      <c r="C198" s="3" t="s">
        <v>10</v>
      </c>
      <c r="D198" s="45" t="s">
        <v>157</v>
      </c>
      <c r="E198" s="62"/>
    </row>
    <row r="199" spans="1:41">
      <c r="C199" s="3" t="s">
        <v>11</v>
      </c>
      <c r="D199" s="41" t="s">
        <v>16</v>
      </c>
      <c r="E199" s="62"/>
      <c r="AA199" s="46"/>
      <c r="AC199" s="46" t="s">
        <v>148</v>
      </c>
      <c r="AF199" s="2" t="s">
        <v>54</v>
      </c>
    </row>
    <row r="200" spans="1:41" ht="6.75" customHeight="1">
      <c r="C200" s="4"/>
      <c r="D200" s="41"/>
      <c r="E200" s="62"/>
      <c r="AA200" s="46"/>
      <c r="AC200" s="46"/>
    </row>
    <row r="201" spans="1:41">
      <c r="A201" s="2" t="s">
        <v>25</v>
      </c>
      <c r="B201" s="15" t="s">
        <v>41</v>
      </c>
      <c r="C201" s="3" t="s">
        <v>12</v>
      </c>
      <c r="D201" s="2" t="s">
        <v>1</v>
      </c>
      <c r="E201" s="61">
        <f>SUM(E204:E214)</f>
        <v>18.2</v>
      </c>
      <c r="M201" s="7" t="s">
        <v>17</v>
      </c>
      <c r="O201" s="7" t="s">
        <v>18</v>
      </c>
      <c r="Q201" s="7" t="s">
        <v>19</v>
      </c>
      <c r="S201" s="7" t="s">
        <v>20</v>
      </c>
      <c r="U201" s="7" t="s">
        <v>21</v>
      </c>
      <c r="W201" s="10" t="s">
        <v>22</v>
      </c>
      <c r="Y201" s="10" t="s">
        <v>23</v>
      </c>
      <c r="AA201" s="46" t="s">
        <v>176</v>
      </c>
      <c r="AC201" s="46" t="s">
        <v>264</v>
      </c>
      <c r="AD201" s="2" t="s">
        <v>24</v>
      </c>
      <c r="AF201" s="3" t="s">
        <v>8</v>
      </c>
      <c r="AG201" s="3" t="s">
        <v>9</v>
      </c>
      <c r="AH201" s="3" t="s">
        <v>10</v>
      </c>
      <c r="AI201" s="3" t="s">
        <v>11</v>
      </c>
      <c r="AJ201" s="5" t="s">
        <v>2</v>
      </c>
      <c r="AK201" s="13" t="s">
        <v>34</v>
      </c>
      <c r="AL201" s="13" t="s">
        <v>173</v>
      </c>
      <c r="AM201" s="13" t="s">
        <v>174</v>
      </c>
      <c r="AN201" s="13" t="s">
        <v>264</v>
      </c>
      <c r="AO201" s="13" t="s">
        <v>24</v>
      </c>
    </row>
    <row r="202" spans="1:41" ht="6.75" customHeight="1">
      <c r="C202" s="4"/>
      <c r="D202" s="41"/>
      <c r="E202" s="62"/>
    </row>
    <row r="203" spans="1:41">
      <c r="D203" s="42" t="s">
        <v>2</v>
      </c>
      <c r="E203" s="63" t="s">
        <v>13</v>
      </c>
      <c r="G203" s="2" t="s">
        <v>26</v>
      </c>
      <c r="I203" s="2" t="s">
        <v>14</v>
      </c>
      <c r="K203" s="2" t="s">
        <v>15</v>
      </c>
    </row>
    <row r="204" spans="1:41">
      <c r="A204" s="2">
        <f>RANK(AD204,$AD$18:$AD$629,0)</f>
        <v>3</v>
      </c>
      <c r="B204" s="11">
        <v>7</v>
      </c>
      <c r="C204" s="4">
        <v>1</v>
      </c>
      <c r="D204" s="43" t="s">
        <v>151</v>
      </c>
      <c r="E204" s="64">
        <v>0.25</v>
      </c>
      <c r="G204" s="98">
        <f>_xlfn.IFS(I204="　",E204,IF(COUNTIF(D204,"*Acro*")&gt;=1,AND(I204="*")),"0.100",IF(E204&lt;=0.5,AND(I204="*")),ROUND(E204/2,2),I204="*",0.5,I204="**",0)</f>
        <v>0.25</v>
      </c>
      <c r="I204" s="8" t="s">
        <v>28</v>
      </c>
      <c r="K204" s="60">
        <f>IF(D204="","",IF(COUNTIF(D204,"*HYBRID*")&gt;=1,$D$8,IF(AND(COUNTIF(D204,"*Acro*")&gt;=1),$E$8,IF(AND(COUNTIF(D204,"*TRE*")&gt;=1),$G$8))))</f>
        <v>0.4</v>
      </c>
      <c r="M204" s="14">
        <v>6</v>
      </c>
      <c r="O204" s="14">
        <v>6</v>
      </c>
      <c r="Q204" s="14">
        <v>6</v>
      </c>
      <c r="S204" s="14">
        <v>6</v>
      </c>
      <c r="U204" s="14">
        <v>6</v>
      </c>
      <c r="W204" s="10">
        <f>(SUM(M204:U204)-MAX(M204:U204)-MIN(M204:U204))/3</f>
        <v>6</v>
      </c>
      <c r="Y204" s="10">
        <f>IF(D204="","",ROUND(W204*G204*K204,4))</f>
        <v>0.6</v>
      </c>
      <c r="AA204" s="68">
        <v>40</v>
      </c>
      <c r="AC204" s="59">
        <v>2</v>
      </c>
      <c r="AD204" s="69">
        <f>Y218+Y225+AA204-AC204-AC205</f>
        <v>182.14330000000001</v>
      </c>
      <c r="AF204" s="38" t="str">
        <f>D196</f>
        <v>道頓堀アーティスティックスイミングクラブ</v>
      </c>
      <c r="AG204" s="38" t="str">
        <f>D197</f>
        <v>道頓堀アーティスティックスイミングクラブA</v>
      </c>
      <c r="AH204" s="38" t="str">
        <f>D198</f>
        <v>松藤まりな/山藤やくみ</v>
      </c>
      <c r="AI204" s="38" t="str">
        <f>D199</f>
        <v>来藤らんらん/若藤わかな</v>
      </c>
      <c r="AJ204" s="72">
        <f>Y218</f>
        <v>65.543300000000002</v>
      </c>
      <c r="AK204" s="40">
        <f>Y225</f>
        <v>78.599999999999994</v>
      </c>
      <c r="AL204" s="70">
        <f>AA204</f>
        <v>40</v>
      </c>
      <c r="AM204" s="71">
        <f>AC204</f>
        <v>2</v>
      </c>
      <c r="AN204" s="71">
        <f>AC205</f>
        <v>0</v>
      </c>
      <c r="AO204" s="69">
        <f>AD204</f>
        <v>182.14330000000001</v>
      </c>
    </row>
    <row r="205" spans="1:41">
      <c r="C205" s="4">
        <v>2</v>
      </c>
      <c r="D205" s="43" t="s">
        <v>151</v>
      </c>
      <c r="E205" s="64">
        <v>5.95</v>
      </c>
      <c r="G205" s="98">
        <f t="shared" ref="G205:G214" si="30">_xlfn.IFS(I205="　",E205,IF(COUNTIF(D205,"*Acro*")&gt;=1,AND(I205="*")),"0.100",IF(E205&lt;=0.5,AND(I205="*")),ROUND(E205/2,2),I205="*",0.5,I205="**",0)</f>
        <v>5.95</v>
      </c>
      <c r="I205" s="8" t="s">
        <v>28</v>
      </c>
      <c r="K205" s="60">
        <f t="shared" ref="K205:K214" si="31">IF(D205="","",IF(COUNTIF(D205,"*HYBRID*")&gt;=1,$D$8,IF(AND(COUNTIF(D205,"*Acro*")&gt;=1),$E$8,IF(AND(COUNTIF(D205,"*TRE*")&gt;=1),$G$8))))</f>
        <v>0.4</v>
      </c>
      <c r="M205" s="14">
        <v>7</v>
      </c>
      <c r="O205" s="14">
        <v>6</v>
      </c>
      <c r="Q205" s="14">
        <v>7.25</v>
      </c>
      <c r="S205" s="14">
        <v>6</v>
      </c>
      <c r="U205" s="14">
        <v>6</v>
      </c>
      <c r="W205" s="10">
        <f t="shared" ref="W205:W214" si="32">(SUM(M205:U205)-MAX(M205:U205)-MIN(M205:U205))/3</f>
        <v>6.333333333333333</v>
      </c>
      <c r="Y205" s="10">
        <f t="shared" ref="Y205:Y214" si="33">IF(D205="","",ROUND(W205*G205*K205,4))</f>
        <v>15.0733</v>
      </c>
      <c r="AC205" s="59"/>
    </row>
    <row r="206" spans="1:41">
      <c r="C206" s="4">
        <v>3</v>
      </c>
      <c r="D206" s="43" t="s">
        <v>3</v>
      </c>
      <c r="E206" s="64">
        <v>2.1</v>
      </c>
      <c r="G206" s="98">
        <f t="shared" si="30"/>
        <v>2.1</v>
      </c>
      <c r="I206" s="8" t="s">
        <v>28</v>
      </c>
      <c r="K206" s="60">
        <f t="shared" si="31"/>
        <v>0.8</v>
      </c>
      <c r="M206" s="14">
        <v>6.5</v>
      </c>
      <c r="O206" s="14">
        <v>7.5</v>
      </c>
      <c r="Q206" s="14">
        <v>7</v>
      </c>
      <c r="S206" s="14">
        <v>6.75</v>
      </c>
      <c r="U206" s="14">
        <v>7</v>
      </c>
      <c r="W206" s="10">
        <f t="shared" si="32"/>
        <v>6.916666666666667</v>
      </c>
      <c r="Y206" s="10">
        <f t="shared" si="33"/>
        <v>11.62</v>
      </c>
    </row>
    <row r="207" spans="1:41">
      <c r="C207" s="4">
        <v>4</v>
      </c>
      <c r="D207" s="43" t="s">
        <v>4</v>
      </c>
      <c r="E207" s="64">
        <v>0.1</v>
      </c>
      <c r="G207" s="98">
        <f t="shared" si="30"/>
        <v>0.1</v>
      </c>
      <c r="I207" s="8" t="s">
        <v>28</v>
      </c>
      <c r="K207" s="60">
        <f t="shared" si="31"/>
        <v>0.7</v>
      </c>
      <c r="M207" s="14">
        <v>7.25</v>
      </c>
      <c r="O207" s="14">
        <v>6.75</v>
      </c>
      <c r="Q207" s="14">
        <v>6</v>
      </c>
      <c r="S207" s="14">
        <v>7.25</v>
      </c>
      <c r="U207" s="14">
        <v>6.5</v>
      </c>
      <c r="W207" s="10">
        <f t="shared" si="32"/>
        <v>6.833333333333333</v>
      </c>
      <c r="Y207" s="10">
        <f t="shared" si="33"/>
        <v>0.4783</v>
      </c>
    </row>
    <row r="208" spans="1:41">
      <c r="C208" s="4">
        <v>5</v>
      </c>
      <c r="D208" s="43" t="s">
        <v>3</v>
      </c>
      <c r="E208" s="64">
        <v>2.1</v>
      </c>
      <c r="G208" s="98">
        <f t="shared" si="30"/>
        <v>2.1</v>
      </c>
      <c r="I208" s="8" t="s">
        <v>28</v>
      </c>
      <c r="K208" s="60">
        <f t="shared" si="31"/>
        <v>0.8</v>
      </c>
      <c r="M208" s="14">
        <v>6</v>
      </c>
      <c r="O208" s="14">
        <v>7.25</v>
      </c>
      <c r="Q208" s="14">
        <v>6.75</v>
      </c>
      <c r="S208" s="14">
        <v>6.75</v>
      </c>
      <c r="U208" s="14">
        <v>7.25</v>
      </c>
      <c r="W208" s="10">
        <f t="shared" si="32"/>
        <v>6.916666666666667</v>
      </c>
      <c r="Y208" s="10">
        <f t="shared" si="33"/>
        <v>11.62</v>
      </c>
    </row>
    <row r="209" spans="3:25">
      <c r="C209" s="4">
        <v>6</v>
      </c>
      <c r="D209" s="43" t="s">
        <v>5</v>
      </c>
      <c r="E209" s="64">
        <v>2.7</v>
      </c>
      <c r="G209" s="98">
        <f t="shared" si="30"/>
        <v>2.7</v>
      </c>
      <c r="I209" s="8" t="s">
        <v>28</v>
      </c>
      <c r="K209" s="60">
        <f t="shared" si="31"/>
        <v>0.8</v>
      </c>
      <c r="M209" s="14">
        <v>7.5</v>
      </c>
      <c r="O209" s="14">
        <v>7</v>
      </c>
      <c r="Q209" s="14">
        <v>7.25</v>
      </c>
      <c r="S209" s="14">
        <v>7.25</v>
      </c>
      <c r="U209" s="14">
        <v>6</v>
      </c>
      <c r="W209" s="10">
        <f t="shared" si="32"/>
        <v>7.166666666666667</v>
      </c>
      <c r="Y209" s="10">
        <f t="shared" si="33"/>
        <v>15.48</v>
      </c>
    </row>
    <row r="210" spans="3:25">
      <c r="C210" s="4">
        <v>7</v>
      </c>
      <c r="D210" s="43" t="s">
        <v>6</v>
      </c>
      <c r="E210" s="64">
        <v>1.2</v>
      </c>
      <c r="G210" s="98" t="str">
        <f t="shared" si="30"/>
        <v>0.100</v>
      </c>
      <c r="I210" s="8" t="s">
        <v>27</v>
      </c>
      <c r="K210" s="60">
        <f t="shared" si="31"/>
        <v>0.7</v>
      </c>
      <c r="M210" s="14">
        <v>6.75</v>
      </c>
      <c r="O210" s="14">
        <v>6</v>
      </c>
      <c r="Q210" s="14">
        <v>7</v>
      </c>
      <c r="S210" s="14">
        <v>7</v>
      </c>
      <c r="U210" s="14">
        <v>6.75</v>
      </c>
      <c r="W210" s="10">
        <f t="shared" si="32"/>
        <v>6.833333333333333</v>
      </c>
      <c r="Y210" s="10">
        <f t="shared" si="33"/>
        <v>0.4783</v>
      </c>
    </row>
    <row r="211" spans="3:25">
      <c r="C211" s="4">
        <v>8</v>
      </c>
      <c r="D211" s="43" t="s">
        <v>151</v>
      </c>
      <c r="E211" s="64">
        <v>2.7</v>
      </c>
      <c r="G211" s="98">
        <f t="shared" si="30"/>
        <v>2.7</v>
      </c>
      <c r="I211" s="8" t="s">
        <v>28</v>
      </c>
      <c r="K211" s="60">
        <f t="shared" si="31"/>
        <v>0.4</v>
      </c>
      <c r="M211" s="14">
        <v>7.25</v>
      </c>
      <c r="O211" s="14">
        <v>7</v>
      </c>
      <c r="Q211" s="14">
        <v>7.75</v>
      </c>
      <c r="S211" s="14">
        <v>6</v>
      </c>
      <c r="U211" s="14">
        <v>7.25</v>
      </c>
      <c r="W211" s="10">
        <f t="shared" si="32"/>
        <v>7.166666666666667</v>
      </c>
      <c r="Y211" s="10">
        <f t="shared" si="33"/>
        <v>7.74</v>
      </c>
    </row>
    <row r="212" spans="3:25">
      <c r="C212" s="4">
        <v>9</v>
      </c>
      <c r="D212" s="43" t="s">
        <v>151</v>
      </c>
      <c r="E212" s="64">
        <v>0.2</v>
      </c>
      <c r="G212" s="98">
        <f t="shared" si="30"/>
        <v>0.1</v>
      </c>
      <c r="I212" s="8" t="s">
        <v>27</v>
      </c>
      <c r="K212" s="60">
        <f t="shared" si="31"/>
        <v>0.4</v>
      </c>
      <c r="M212" s="14">
        <v>7</v>
      </c>
      <c r="O212" s="14">
        <v>6.5</v>
      </c>
      <c r="Q212" s="14">
        <v>7.25</v>
      </c>
      <c r="S212" s="14">
        <v>6.75</v>
      </c>
      <c r="U212" s="14">
        <v>7</v>
      </c>
      <c r="W212" s="10">
        <f t="shared" si="32"/>
        <v>6.916666666666667</v>
      </c>
      <c r="Y212" s="10">
        <f t="shared" si="33"/>
        <v>0.2767</v>
      </c>
    </row>
    <row r="213" spans="3:25">
      <c r="C213" s="4">
        <v>10</v>
      </c>
      <c r="D213" s="43" t="s">
        <v>151</v>
      </c>
      <c r="E213" s="64">
        <v>0.3</v>
      </c>
      <c r="G213" s="98">
        <f t="shared" si="30"/>
        <v>0.3</v>
      </c>
      <c r="I213" s="8" t="s">
        <v>28</v>
      </c>
      <c r="K213" s="60">
        <f t="shared" si="31"/>
        <v>0.4</v>
      </c>
      <c r="M213" s="14">
        <v>7.75</v>
      </c>
      <c r="O213" s="14">
        <v>7.25</v>
      </c>
      <c r="Q213" s="14">
        <v>7</v>
      </c>
      <c r="S213" s="14">
        <v>6.75</v>
      </c>
      <c r="U213" s="14">
        <v>7.25</v>
      </c>
      <c r="W213" s="10">
        <f t="shared" si="32"/>
        <v>7.166666666666667</v>
      </c>
      <c r="Y213" s="10">
        <f t="shared" si="33"/>
        <v>0.86</v>
      </c>
    </row>
    <row r="214" spans="3:25">
      <c r="C214" s="6">
        <v>11</v>
      </c>
      <c r="D214" s="43" t="s">
        <v>151</v>
      </c>
      <c r="E214" s="64">
        <v>0.6</v>
      </c>
      <c r="G214" s="98">
        <f t="shared" si="30"/>
        <v>0.5</v>
      </c>
      <c r="I214" s="8" t="s">
        <v>27</v>
      </c>
      <c r="K214" s="60">
        <f t="shared" si="31"/>
        <v>0.4</v>
      </c>
      <c r="M214" s="14">
        <v>7.25</v>
      </c>
      <c r="O214" s="14">
        <v>6</v>
      </c>
      <c r="Q214" s="14">
        <v>6.5</v>
      </c>
      <c r="S214" s="14">
        <v>7.25</v>
      </c>
      <c r="U214" s="14">
        <v>6</v>
      </c>
      <c r="W214" s="10">
        <f t="shared" si="32"/>
        <v>6.583333333333333</v>
      </c>
      <c r="Y214" s="10">
        <f t="shared" si="33"/>
        <v>1.3167</v>
      </c>
    </row>
    <row r="215" spans="3:25">
      <c r="U215" s="12" t="s">
        <v>30</v>
      </c>
      <c r="Y215" s="10">
        <f>SUM(Y204:Y214)</f>
        <v>65.543300000000002</v>
      </c>
    </row>
    <row r="216" spans="3:25">
      <c r="C216" s="9" t="s">
        <v>255</v>
      </c>
      <c r="U216" s="12" t="s">
        <v>31</v>
      </c>
      <c r="Y216" s="28"/>
    </row>
    <row r="217" spans="3:25">
      <c r="U217" s="12" t="s">
        <v>32</v>
      </c>
      <c r="Y217" s="28"/>
    </row>
    <row r="218" spans="3:25">
      <c r="U218" s="12" t="s">
        <v>33</v>
      </c>
      <c r="Y218" s="10">
        <f>Y215-Y216-Y217</f>
        <v>65.543300000000002</v>
      </c>
    </row>
    <row r="219" spans="3:25">
      <c r="D219" s="13" t="s">
        <v>34</v>
      </c>
      <c r="U219" s="12"/>
    </row>
    <row r="220" spans="3:25">
      <c r="D220" s="2" t="s">
        <v>35</v>
      </c>
      <c r="K220" s="66">
        <f>$H$8</f>
        <v>1.8</v>
      </c>
      <c r="M220" s="14">
        <v>7</v>
      </c>
      <c r="O220" s="14">
        <v>6.5</v>
      </c>
      <c r="Q220" s="14">
        <v>7.25</v>
      </c>
      <c r="S220" s="14">
        <v>6.75</v>
      </c>
      <c r="U220" s="14">
        <v>7</v>
      </c>
      <c r="Y220" s="10">
        <f>(SUM(M220:U220)-MAX(M220:U220)-MIN(M220:U220))*K220</f>
        <v>37.35</v>
      </c>
    </row>
    <row r="221" spans="3:25">
      <c r="D221" s="2" t="s">
        <v>36</v>
      </c>
      <c r="K221" s="66">
        <f>$K$8</f>
        <v>1</v>
      </c>
      <c r="M221" s="14">
        <v>7.75</v>
      </c>
      <c r="O221" s="14">
        <v>7.25</v>
      </c>
      <c r="Q221" s="14">
        <v>7</v>
      </c>
      <c r="S221" s="14">
        <v>6.75</v>
      </c>
      <c r="U221" s="14">
        <v>7.25</v>
      </c>
      <c r="Y221" s="10">
        <f t="shared" ref="Y221:Y222" si="34">(SUM(M221:U221)-MAX(M221:U221)-MIN(M221:U221))*K221</f>
        <v>21.5</v>
      </c>
    </row>
    <row r="222" spans="3:25">
      <c r="D222" s="2" t="s">
        <v>37</v>
      </c>
      <c r="K222" s="66">
        <f>$N$8</f>
        <v>1</v>
      </c>
      <c r="M222" s="14">
        <v>7.25</v>
      </c>
      <c r="O222" s="14">
        <v>6</v>
      </c>
      <c r="Q222" s="14">
        <v>6.5</v>
      </c>
      <c r="S222" s="14">
        <v>7.25</v>
      </c>
      <c r="U222" s="14">
        <v>6</v>
      </c>
      <c r="Y222" s="10">
        <f t="shared" si="34"/>
        <v>19.75</v>
      </c>
    </row>
    <row r="223" spans="3:25">
      <c r="U223" s="12" t="s">
        <v>38</v>
      </c>
      <c r="Y223" s="10">
        <f>SUM(Y220:Y222)</f>
        <v>78.599999999999994</v>
      </c>
    </row>
    <row r="224" spans="3:25">
      <c r="U224" s="12" t="s">
        <v>39</v>
      </c>
      <c r="Y224" s="28"/>
    </row>
    <row r="225" spans="1:41">
      <c r="U225" s="12" t="s">
        <v>40</v>
      </c>
      <c r="Y225" s="10">
        <f>Y223-Y224</f>
        <v>78.599999999999994</v>
      </c>
    </row>
    <row r="227" spans="1:41">
      <c r="C227" s="3" t="s">
        <v>8</v>
      </c>
      <c r="D227" s="44" t="s">
        <v>93</v>
      </c>
      <c r="E227" s="62"/>
    </row>
    <row r="228" spans="1:41">
      <c r="C228" s="3" t="s">
        <v>9</v>
      </c>
      <c r="D228" s="45" t="s">
        <v>94</v>
      </c>
      <c r="E228" s="62"/>
    </row>
    <row r="229" spans="1:41">
      <c r="C229" s="3" t="s">
        <v>10</v>
      </c>
      <c r="D229" s="45" t="s">
        <v>158</v>
      </c>
      <c r="E229" s="62"/>
    </row>
    <row r="230" spans="1:41">
      <c r="C230" s="3" t="s">
        <v>11</v>
      </c>
      <c r="D230" s="41" t="s">
        <v>16</v>
      </c>
      <c r="E230" s="62"/>
      <c r="AA230" s="46"/>
      <c r="AC230" s="46" t="s">
        <v>148</v>
      </c>
      <c r="AF230" s="2" t="s">
        <v>54</v>
      </c>
    </row>
    <row r="231" spans="1:41" ht="6.75" customHeight="1">
      <c r="C231" s="4"/>
      <c r="D231" s="41"/>
      <c r="E231" s="62"/>
      <c r="AA231" s="46"/>
      <c r="AC231" s="46"/>
    </row>
    <row r="232" spans="1:41">
      <c r="A232" s="2" t="s">
        <v>25</v>
      </c>
      <c r="B232" s="15" t="s">
        <v>41</v>
      </c>
      <c r="C232" s="3" t="s">
        <v>12</v>
      </c>
      <c r="D232" s="2" t="s">
        <v>1</v>
      </c>
      <c r="E232" s="61">
        <f>SUM(E235:E245)</f>
        <v>17.95</v>
      </c>
      <c r="M232" s="7" t="s">
        <v>17</v>
      </c>
      <c r="O232" s="7" t="s">
        <v>18</v>
      </c>
      <c r="Q232" s="7" t="s">
        <v>19</v>
      </c>
      <c r="S232" s="7" t="s">
        <v>20</v>
      </c>
      <c r="U232" s="7" t="s">
        <v>21</v>
      </c>
      <c r="W232" s="10" t="s">
        <v>22</v>
      </c>
      <c r="Y232" s="10" t="s">
        <v>23</v>
      </c>
      <c r="AA232" s="46" t="s">
        <v>176</v>
      </c>
      <c r="AC232" s="46" t="s">
        <v>264</v>
      </c>
      <c r="AD232" s="2" t="s">
        <v>24</v>
      </c>
      <c r="AF232" s="3" t="s">
        <v>8</v>
      </c>
      <c r="AG232" s="3" t="s">
        <v>9</v>
      </c>
      <c r="AH232" s="3" t="s">
        <v>10</v>
      </c>
      <c r="AI232" s="3" t="s">
        <v>11</v>
      </c>
      <c r="AJ232" s="5" t="s">
        <v>2</v>
      </c>
      <c r="AK232" s="13" t="s">
        <v>34</v>
      </c>
      <c r="AL232" s="13" t="s">
        <v>173</v>
      </c>
      <c r="AM232" s="13" t="s">
        <v>174</v>
      </c>
      <c r="AN232" s="13" t="s">
        <v>264</v>
      </c>
      <c r="AO232" s="13" t="s">
        <v>24</v>
      </c>
    </row>
    <row r="233" spans="1:41" ht="6.75" customHeight="1">
      <c r="C233" s="4"/>
      <c r="D233" s="41"/>
      <c r="E233" s="62"/>
    </row>
    <row r="234" spans="1:41">
      <c r="D234" s="42" t="s">
        <v>2</v>
      </c>
      <c r="E234" s="63" t="s">
        <v>13</v>
      </c>
      <c r="G234" s="2" t="s">
        <v>26</v>
      </c>
      <c r="I234" s="2" t="s">
        <v>14</v>
      </c>
      <c r="K234" s="2" t="s">
        <v>15</v>
      </c>
    </row>
    <row r="235" spans="1:41">
      <c r="A235" s="2">
        <f>RANK(AD235,$AD$18:$AD$629,0)</f>
        <v>14</v>
      </c>
      <c r="B235" s="11">
        <v>8</v>
      </c>
      <c r="C235" s="4">
        <v>1</v>
      </c>
      <c r="D235" s="43" t="s">
        <v>151</v>
      </c>
      <c r="E235" s="64">
        <v>0.25</v>
      </c>
      <c r="G235" s="98">
        <f>_xlfn.IFS(I235="　",E235,IF(COUNTIF(D235,"*Acro*")&gt;=1,AND(I235="*")),"0.100",IF(E235&lt;=0.5,AND(I235="*")),ROUND(E235/2,2),I235="*",0.5,I235="**",0)</f>
        <v>0.25</v>
      </c>
      <c r="I235" s="8" t="s">
        <v>28</v>
      </c>
      <c r="K235" s="60">
        <f>IF(D235="","",IF(COUNTIF(D235,"*HYBRID*")&gt;=1,$D$8,IF(AND(COUNTIF(D235,"*Acro*")&gt;=1),$E$8,IF(AND(COUNTIF(D235,"*TRE*")&gt;=1),$G$8))))</f>
        <v>0.4</v>
      </c>
      <c r="M235" s="14">
        <v>5.5</v>
      </c>
      <c r="O235" s="14">
        <v>5.5</v>
      </c>
      <c r="Q235" s="14">
        <v>5.5</v>
      </c>
      <c r="S235" s="14">
        <v>5.5</v>
      </c>
      <c r="U235" s="14">
        <v>5.5</v>
      </c>
      <c r="W235" s="10">
        <f>(SUM(M235:U235)-MAX(M235:U235)-MIN(M235:U235))/3</f>
        <v>5.5</v>
      </c>
      <c r="Y235" s="10">
        <f>IF(D235="","",ROUND(W235*G235*K235,4))</f>
        <v>0.55000000000000004</v>
      </c>
      <c r="AA235" s="68">
        <v>40</v>
      </c>
      <c r="AC235" s="59"/>
      <c r="AD235" s="69">
        <f>Y249+Y256+AA235-AC235-AC236</f>
        <v>155.76390000000001</v>
      </c>
      <c r="AF235" s="38" t="str">
        <f>D227</f>
        <v>信州アーティスティックスイミングクラブ</v>
      </c>
      <c r="AG235" s="38" t="str">
        <f>D228</f>
        <v>信州アーティスティックスイミングクラブA</v>
      </c>
      <c r="AH235" s="38" t="str">
        <f>D229</f>
        <v>あいり/かみら</v>
      </c>
      <c r="AI235" s="38" t="str">
        <f>D230</f>
        <v>来藤らんらん/若藤わかな</v>
      </c>
      <c r="AJ235" s="72">
        <f>Y249</f>
        <v>44.813899999999997</v>
      </c>
      <c r="AK235" s="40">
        <f>Y256</f>
        <v>70.95</v>
      </c>
      <c r="AL235" s="70">
        <f>AA235</f>
        <v>40</v>
      </c>
      <c r="AM235" s="71">
        <f>AC235</f>
        <v>0</v>
      </c>
      <c r="AN235" s="71">
        <f>AC236</f>
        <v>0</v>
      </c>
      <c r="AO235" s="69">
        <f>AD235</f>
        <v>155.76390000000001</v>
      </c>
    </row>
    <row r="236" spans="1:41">
      <c r="C236" s="4">
        <v>2</v>
      </c>
      <c r="D236" s="43" t="s">
        <v>151</v>
      </c>
      <c r="E236" s="64">
        <v>5.95</v>
      </c>
      <c r="G236" s="98">
        <f t="shared" ref="G236:G245" si="35">_xlfn.IFS(I236="　",E236,IF(COUNTIF(D236,"*Acro*")&gt;=1,AND(I236="*")),"0.100",IF(E236&lt;=0.5,AND(I236="*")),ROUND(E236/2,2),I236="*",0.5,I236="**",0)</f>
        <v>0.5</v>
      </c>
      <c r="I236" s="8" t="s">
        <v>27</v>
      </c>
      <c r="K236" s="60">
        <f t="shared" ref="K236:K245" si="36">IF(D236="","",IF(COUNTIF(D236,"*HYBRID*")&gt;=1,$D$8,IF(AND(COUNTIF(D236,"*Acro*")&gt;=1),$E$8,IF(AND(COUNTIF(D236,"*TRE*")&gt;=1),$G$8))))</f>
        <v>0.4</v>
      </c>
      <c r="M236" s="14">
        <v>7</v>
      </c>
      <c r="O236" s="14">
        <v>6</v>
      </c>
      <c r="Q236" s="14">
        <v>7.25</v>
      </c>
      <c r="S236" s="14">
        <v>6</v>
      </c>
      <c r="U236" s="14">
        <v>6</v>
      </c>
      <c r="W236" s="10">
        <f t="shared" ref="W236:W245" si="37">(SUM(M236:U236)-MAX(M236:U236)-MIN(M236:U236))/3</f>
        <v>6.333333333333333</v>
      </c>
      <c r="Y236" s="10">
        <f t="shared" ref="Y236:Y245" si="38">IF(D236="","",ROUND(W236*G236*K236,4))</f>
        <v>1.2666999999999999</v>
      </c>
      <c r="AC236" s="59"/>
    </row>
    <row r="237" spans="1:41">
      <c r="C237" s="4">
        <v>3</v>
      </c>
      <c r="D237" s="43" t="s">
        <v>3</v>
      </c>
      <c r="E237" s="64">
        <v>2.1</v>
      </c>
      <c r="G237" s="98">
        <f t="shared" si="35"/>
        <v>2.1</v>
      </c>
      <c r="I237" s="8" t="s">
        <v>28</v>
      </c>
      <c r="K237" s="60">
        <f t="shared" si="36"/>
        <v>0.8</v>
      </c>
      <c r="M237" s="14">
        <v>6.5</v>
      </c>
      <c r="O237" s="14">
        <v>7.5</v>
      </c>
      <c r="Q237" s="14">
        <v>7</v>
      </c>
      <c r="S237" s="14">
        <v>6.75</v>
      </c>
      <c r="U237" s="14">
        <v>7</v>
      </c>
      <c r="W237" s="10">
        <f t="shared" si="37"/>
        <v>6.916666666666667</v>
      </c>
      <c r="Y237" s="10">
        <f t="shared" si="38"/>
        <v>11.62</v>
      </c>
    </row>
    <row r="238" spans="1:41">
      <c r="C238" s="4">
        <v>4</v>
      </c>
      <c r="D238" s="43" t="s">
        <v>4</v>
      </c>
      <c r="E238" s="64">
        <v>0.1</v>
      </c>
      <c r="G238" s="98">
        <f t="shared" si="35"/>
        <v>0.1</v>
      </c>
      <c r="I238" s="8" t="s">
        <v>28</v>
      </c>
      <c r="K238" s="60">
        <f t="shared" si="36"/>
        <v>0.7</v>
      </c>
      <c r="M238" s="14">
        <v>7.25</v>
      </c>
      <c r="O238" s="14">
        <v>6.75</v>
      </c>
      <c r="Q238" s="14">
        <v>6</v>
      </c>
      <c r="S238" s="14">
        <v>7.25</v>
      </c>
      <c r="U238" s="14">
        <v>6.5</v>
      </c>
      <c r="W238" s="10">
        <f t="shared" si="37"/>
        <v>6.833333333333333</v>
      </c>
      <c r="Y238" s="10">
        <f t="shared" si="38"/>
        <v>0.4783</v>
      </c>
    </row>
    <row r="239" spans="1:41">
      <c r="C239" s="4">
        <v>5</v>
      </c>
      <c r="D239" s="43" t="s">
        <v>3</v>
      </c>
      <c r="E239" s="64">
        <v>2.1</v>
      </c>
      <c r="G239" s="98">
        <f t="shared" si="35"/>
        <v>2.1</v>
      </c>
      <c r="I239" s="8" t="s">
        <v>28</v>
      </c>
      <c r="K239" s="60">
        <f t="shared" si="36"/>
        <v>0.8</v>
      </c>
      <c r="M239" s="14">
        <v>6</v>
      </c>
      <c r="O239" s="14">
        <v>7.25</v>
      </c>
      <c r="Q239" s="14">
        <v>6.75</v>
      </c>
      <c r="S239" s="14">
        <v>6.75</v>
      </c>
      <c r="U239" s="14">
        <v>7.25</v>
      </c>
      <c r="W239" s="10">
        <f t="shared" si="37"/>
        <v>6.916666666666667</v>
      </c>
      <c r="Y239" s="10">
        <f t="shared" si="38"/>
        <v>11.62</v>
      </c>
    </row>
    <row r="240" spans="1:41">
      <c r="C240" s="4">
        <v>6</v>
      </c>
      <c r="D240" s="43" t="s">
        <v>5</v>
      </c>
      <c r="E240" s="64">
        <v>2.7</v>
      </c>
      <c r="G240" s="98">
        <f t="shared" si="35"/>
        <v>2.7</v>
      </c>
      <c r="I240" s="8" t="s">
        <v>28</v>
      </c>
      <c r="K240" s="60">
        <f t="shared" si="36"/>
        <v>0.8</v>
      </c>
      <c r="M240" s="14">
        <v>7.5</v>
      </c>
      <c r="O240" s="14">
        <v>7</v>
      </c>
      <c r="Q240" s="14">
        <v>7.25</v>
      </c>
      <c r="S240" s="14">
        <v>7.25</v>
      </c>
      <c r="U240" s="14">
        <v>6</v>
      </c>
      <c r="W240" s="10">
        <f t="shared" si="37"/>
        <v>7.166666666666667</v>
      </c>
      <c r="Y240" s="10">
        <f t="shared" si="38"/>
        <v>15.48</v>
      </c>
    </row>
    <row r="241" spans="3:25">
      <c r="C241" s="4">
        <v>7</v>
      </c>
      <c r="D241" s="43" t="s">
        <v>6</v>
      </c>
      <c r="E241" s="64">
        <v>1.2</v>
      </c>
      <c r="G241" s="98" t="str">
        <f t="shared" si="35"/>
        <v>0.100</v>
      </c>
      <c r="I241" s="8" t="s">
        <v>27</v>
      </c>
      <c r="K241" s="60">
        <f t="shared" si="36"/>
        <v>0.7</v>
      </c>
      <c r="M241" s="14">
        <v>6.75</v>
      </c>
      <c r="O241" s="14">
        <v>6</v>
      </c>
      <c r="Q241" s="14">
        <v>7</v>
      </c>
      <c r="S241" s="14">
        <v>7</v>
      </c>
      <c r="U241" s="14">
        <v>6.75</v>
      </c>
      <c r="W241" s="10">
        <f t="shared" si="37"/>
        <v>6.833333333333333</v>
      </c>
      <c r="Y241" s="10">
        <f t="shared" si="38"/>
        <v>0.4783</v>
      </c>
    </row>
    <row r="242" spans="3:25">
      <c r="C242" s="4">
        <v>8</v>
      </c>
      <c r="D242" s="43" t="s">
        <v>151</v>
      </c>
      <c r="E242" s="64">
        <v>2.7</v>
      </c>
      <c r="G242" s="98">
        <f t="shared" si="35"/>
        <v>0.5</v>
      </c>
      <c r="I242" s="8" t="s">
        <v>27</v>
      </c>
      <c r="K242" s="60">
        <f t="shared" si="36"/>
        <v>0.4</v>
      </c>
      <c r="M242" s="14">
        <v>7.25</v>
      </c>
      <c r="O242" s="14">
        <v>7</v>
      </c>
      <c r="Q242" s="14">
        <v>7.75</v>
      </c>
      <c r="S242" s="14">
        <v>6</v>
      </c>
      <c r="U242" s="14">
        <v>7.25</v>
      </c>
      <c r="W242" s="10">
        <f t="shared" si="37"/>
        <v>7.166666666666667</v>
      </c>
      <c r="Y242" s="10">
        <f t="shared" si="38"/>
        <v>1.4333</v>
      </c>
    </row>
    <row r="243" spans="3:25">
      <c r="C243" s="4">
        <v>9</v>
      </c>
      <c r="D243" s="43" t="s">
        <v>151</v>
      </c>
      <c r="E243" s="64">
        <v>0.2</v>
      </c>
      <c r="G243" s="98">
        <f t="shared" si="35"/>
        <v>0.2</v>
      </c>
      <c r="I243" s="8" t="s">
        <v>28</v>
      </c>
      <c r="K243" s="60">
        <f t="shared" si="36"/>
        <v>0.4</v>
      </c>
      <c r="M243" s="14">
        <v>7</v>
      </c>
      <c r="O243" s="14">
        <v>6.5</v>
      </c>
      <c r="Q243" s="14">
        <v>7.25</v>
      </c>
      <c r="S243" s="14">
        <v>6.75</v>
      </c>
      <c r="U243" s="14">
        <v>7</v>
      </c>
      <c r="W243" s="10">
        <f t="shared" si="37"/>
        <v>6.916666666666667</v>
      </c>
      <c r="Y243" s="10">
        <f t="shared" si="38"/>
        <v>0.55330000000000001</v>
      </c>
    </row>
    <row r="244" spans="3:25">
      <c r="C244" s="4">
        <v>10</v>
      </c>
      <c r="D244" s="43" t="s">
        <v>151</v>
      </c>
      <c r="E244" s="64">
        <v>0.3</v>
      </c>
      <c r="G244" s="98">
        <f t="shared" si="35"/>
        <v>0.3</v>
      </c>
      <c r="I244" s="8" t="s">
        <v>28</v>
      </c>
      <c r="K244" s="60">
        <f t="shared" si="36"/>
        <v>0.4</v>
      </c>
      <c r="M244" s="14">
        <v>7.75</v>
      </c>
      <c r="O244" s="14">
        <v>7.25</v>
      </c>
      <c r="Q244" s="14">
        <v>7</v>
      </c>
      <c r="S244" s="14">
        <v>6.75</v>
      </c>
      <c r="U244" s="14">
        <v>7.25</v>
      </c>
      <c r="W244" s="10">
        <f t="shared" si="37"/>
        <v>7.166666666666667</v>
      </c>
      <c r="Y244" s="10">
        <f t="shared" si="38"/>
        <v>0.86</v>
      </c>
    </row>
    <row r="245" spans="3:25">
      <c r="C245" s="6">
        <v>11</v>
      </c>
      <c r="D245" s="43" t="s">
        <v>151</v>
      </c>
      <c r="E245" s="64">
        <v>0.35</v>
      </c>
      <c r="G245" s="98">
        <f t="shared" si="35"/>
        <v>0.18</v>
      </c>
      <c r="I245" s="8" t="s">
        <v>27</v>
      </c>
      <c r="K245" s="60">
        <f t="shared" si="36"/>
        <v>0.4</v>
      </c>
      <c r="M245" s="14">
        <v>7.25</v>
      </c>
      <c r="O245" s="14">
        <v>6</v>
      </c>
      <c r="Q245" s="14">
        <v>6.5</v>
      </c>
      <c r="S245" s="14">
        <v>7.25</v>
      </c>
      <c r="U245" s="14">
        <v>6</v>
      </c>
      <c r="W245" s="10">
        <f t="shared" si="37"/>
        <v>6.583333333333333</v>
      </c>
      <c r="Y245" s="10">
        <f t="shared" si="38"/>
        <v>0.47399999999999998</v>
      </c>
    </row>
    <row r="246" spans="3:25">
      <c r="U246" s="12" t="s">
        <v>30</v>
      </c>
      <c r="Y246" s="10">
        <f>SUM(Y235:Y245)</f>
        <v>44.813899999999997</v>
      </c>
    </row>
    <row r="247" spans="3:25">
      <c r="C247" s="9" t="s">
        <v>255</v>
      </c>
      <c r="U247" s="12" t="s">
        <v>31</v>
      </c>
      <c r="Y247" s="28"/>
    </row>
    <row r="248" spans="3:25">
      <c r="U248" s="12" t="s">
        <v>32</v>
      </c>
      <c r="Y248" s="28"/>
    </row>
    <row r="249" spans="3:25">
      <c r="U249" s="12" t="s">
        <v>33</v>
      </c>
      <c r="Y249" s="10">
        <f>Y246-Y247-Y248</f>
        <v>44.813899999999997</v>
      </c>
    </row>
    <row r="250" spans="3:25">
      <c r="D250" s="13" t="s">
        <v>34</v>
      </c>
      <c r="U250" s="12"/>
    </row>
    <row r="251" spans="3:25">
      <c r="D251" s="2" t="s">
        <v>35</v>
      </c>
      <c r="K251" s="66">
        <f>$H$8</f>
        <v>1.8</v>
      </c>
      <c r="M251" s="14">
        <v>5.5</v>
      </c>
      <c r="O251" s="14">
        <v>5.5</v>
      </c>
      <c r="Q251" s="14">
        <v>5.5</v>
      </c>
      <c r="S251" s="14">
        <v>5.5</v>
      </c>
      <c r="U251" s="14">
        <v>5.5</v>
      </c>
      <c r="Y251" s="10">
        <f>(SUM(M251:U251)-MAX(M251:U251)-MIN(M251:U251))*K251</f>
        <v>29.7</v>
      </c>
    </row>
    <row r="252" spans="3:25">
      <c r="D252" s="2" t="s">
        <v>36</v>
      </c>
      <c r="K252" s="66">
        <f>$K$8</f>
        <v>1</v>
      </c>
      <c r="M252" s="14">
        <v>7.75</v>
      </c>
      <c r="O252" s="14">
        <v>7.25</v>
      </c>
      <c r="Q252" s="14">
        <v>7</v>
      </c>
      <c r="S252" s="14">
        <v>6.75</v>
      </c>
      <c r="U252" s="14">
        <v>7.25</v>
      </c>
      <c r="Y252" s="10">
        <f t="shared" ref="Y252:Y253" si="39">(SUM(M252:U252)-MAX(M252:U252)-MIN(M252:U252))*K252</f>
        <v>21.5</v>
      </c>
    </row>
    <row r="253" spans="3:25">
      <c r="D253" s="2" t="s">
        <v>37</v>
      </c>
      <c r="K253" s="66">
        <f>$N$8</f>
        <v>1</v>
      </c>
      <c r="M253" s="14">
        <v>7.25</v>
      </c>
      <c r="O253" s="14">
        <v>6</v>
      </c>
      <c r="Q253" s="14">
        <v>6.5</v>
      </c>
      <c r="S253" s="14">
        <v>7.25</v>
      </c>
      <c r="U253" s="14">
        <v>6</v>
      </c>
      <c r="Y253" s="10">
        <f t="shared" si="39"/>
        <v>19.75</v>
      </c>
    </row>
    <row r="254" spans="3:25">
      <c r="U254" s="12" t="s">
        <v>38</v>
      </c>
      <c r="Y254" s="10">
        <f>SUM(Y251:Y253)</f>
        <v>70.95</v>
      </c>
    </row>
    <row r="255" spans="3:25">
      <c r="U255" s="12" t="s">
        <v>39</v>
      </c>
      <c r="Y255" s="28"/>
    </row>
    <row r="256" spans="3:25">
      <c r="U256" s="12" t="s">
        <v>40</v>
      </c>
      <c r="Y256" s="10">
        <f>Y254-Y255</f>
        <v>70.95</v>
      </c>
    </row>
    <row r="258" spans="1:41">
      <c r="C258" s="3" t="s">
        <v>8</v>
      </c>
      <c r="D258" s="44" t="s">
        <v>95</v>
      </c>
      <c r="E258" s="62"/>
    </row>
    <row r="259" spans="1:41">
      <c r="C259" s="3" t="s">
        <v>9</v>
      </c>
      <c r="D259" s="45" t="s">
        <v>96</v>
      </c>
      <c r="E259" s="62"/>
    </row>
    <row r="260" spans="1:41">
      <c r="C260" s="3" t="s">
        <v>10</v>
      </c>
      <c r="D260" s="45" t="s">
        <v>159</v>
      </c>
      <c r="E260" s="62"/>
    </row>
    <row r="261" spans="1:41">
      <c r="C261" s="3" t="s">
        <v>11</v>
      </c>
      <c r="D261" s="41" t="s">
        <v>16</v>
      </c>
      <c r="E261" s="62"/>
      <c r="AA261" s="46"/>
      <c r="AC261" s="46" t="s">
        <v>148</v>
      </c>
      <c r="AF261" s="2" t="s">
        <v>54</v>
      </c>
    </row>
    <row r="262" spans="1:41" ht="6.75" customHeight="1">
      <c r="C262" s="4"/>
      <c r="D262" s="41"/>
      <c r="E262" s="62"/>
      <c r="AA262" s="46"/>
      <c r="AC262" s="46"/>
    </row>
    <row r="263" spans="1:41">
      <c r="A263" s="2" t="s">
        <v>25</v>
      </c>
      <c r="B263" s="15" t="s">
        <v>41</v>
      </c>
      <c r="C263" s="3" t="s">
        <v>12</v>
      </c>
      <c r="D263" s="2" t="s">
        <v>1</v>
      </c>
      <c r="E263" s="61">
        <f>SUM(E266:E276)</f>
        <v>17.95</v>
      </c>
      <c r="M263" s="7" t="s">
        <v>17</v>
      </c>
      <c r="O263" s="7" t="s">
        <v>18</v>
      </c>
      <c r="Q263" s="7" t="s">
        <v>19</v>
      </c>
      <c r="S263" s="7" t="s">
        <v>20</v>
      </c>
      <c r="U263" s="7" t="s">
        <v>21</v>
      </c>
      <c r="W263" s="10" t="s">
        <v>22</v>
      </c>
      <c r="Y263" s="10" t="s">
        <v>23</v>
      </c>
      <c r="AA263" s="46" t="s">
        <v>176</v>
      </c>
      <c r="AC263" s="46" t="s">
        <v>264</v>
      </c>
      <c r="AD263" s="2" t="s">
        <v>24</v>
      </c>
      <c r="AF263" s="3" t="s">
        <v>8</v>
      </c>
      <c r="AG263" s="3" t="s">
        <v>9</v>
      </c>
      <c r="AH263" s="3" t="s">
        <v>10</v>
      </c>
      <c r="AI263" s="3" t="s">
        <v>11</v>
      </c>
      <c r="AJ263" s="5" t="s">
        <v>2</v>
      </c>
      <c r="AK263" s="13" t="s">
        <v>34</v>
      </c>
      <c r="AL263" s="13" t="s">
        <v>173</v>
      </c>
      <c r="AM263" s="13" t="s">
        <v>174</v>
      </c>
      <c r="AN263" s="13" t="s">
        <v>264</v>
      </c>
      <c r="AO263" s="13" t="s">
        <v>24</v>
      </c>
    </row>
    <row r="264" spans="1:41" ht="6.75" customHeight="1">
      <c r="C264" s="4"/>
      <c r="D264" s="41"/>
      <c r="E264" s="62"/>
    </row>
    <row r="265" spans="1:41">
      <c r="D265" s="42" t="s">
        <v>2</v>
      </c>
      <c r="E265" s="63" t="s">
        <v>13</v>
      </c>
      <c r="G265" s="2" t="s">
        <v>26</v>
      </c>
      <c r="I265" s="2" t="s">
        <v>14</v>
      </c>
      <c r="K265" s="2" t="s">
        <v>15</v>
      </c>
    </row>
    <row r="266" spans="1:41">
      <c r="A266" s="2">
        <f>RANK(AD266,$AD$18:$AD$629,0)</f>
        <v>1</v>
      </c>
      <c r="B266" s="11">
        <v>9</v>
      </c>
      <c r="C266" s="4">
        <v>1</v>
      </c>
      <c r="D266" s="43" t="s">
        <v>151</v>
      </c>
      <c r="E266" s="64">
        <v>0.25</v>
      </c>
      <c r="G266" s="98">
        <f>_xlfn.IFS(I266="　",E266,IF(COUNTIF(D266,"*Acro*")&gt;=1,AND(I266="*")),"0.100",IF(E266&lt;=0.5,AND(I266="*")),ROUND(E266/2,2),I266="*",0.5,I266="**",0)</f>
        <v>0.25</v>
      </c>
      <c r="I266" s="8" t="s">
        <v>28</v>
      </c>
      <c r="K266" s="60">
        <f>IF(D266="","",IF(COUNTIF(D266,"*HYBRID*")&gt;=1,$D$8,IF(AND(COUNTIF(D266,"*Acro*")&gt;=1),$E$8,IF(AND(COUNTIF(D266,"*TRE*")&gt;=1),$G$8))))</f>
        <v>0.4</v>
      </c>
      <c r="M266" s="14">
        <v>6</v>
      </c>
      <c r="O266" s="14">
        <v>7.25</v>
      </c>
      <c r="Q266" s="14">
        <v>6.75</v>
      </c>
      <c r="S266" s="14">
        <v>8</v>
      </c>
      <c r="U266" s="14">
        <v>8</v>
      </c>
      <c r="W266" s="10">
        <f>(SUM(M266:U266)-MAX(M266:U266)-MIN(M266:U266))/3</f>
        <v>7.333333333333333</v>
      </c>
      <c r="Y266" s="10">
        <f>IF(D266="","",ROUND(W266*G266*K266,4))</f>
        <v>0.73329999999999995</v>
      </c>
      <c r="AA266" s="68">
        <v>40</v>
      </c>
      <c r="AC266" s="59"/>
      <c r="AD266" s="69">
        <f>Y280+Y287+AA266-AC266-AC267</f>
        <v>185.85380000000001</v>
      </c>
      <c r="AF266" s="38" t="str">
        <f>D258</f>
        <v>藤枝アーティスティックスイミングクラブ</v>
      </c>
      <c r="AG266" s="38" t="str">
        <f>D259</f>
        <v>藤枝アーティスティックスイミングクラブA</v>
      </c>
      <c r="AH266" s="38" t="str">
        <f>D260</f>
        <v>さゆり/たみこ</v>
      </c>
      <c r="AI266" s="38" t="str">
        <f>D261</f>
        <v>来藤らんらん/若藤わかな</v>
      </c>
      <c r="AJ266" s="72">
        <f>Y280</f>
        <v>58.803800000000003</v>
      </c>
      <c r="AK266" s="40">
        <f>Y287</f>
        <v>88.050000000000011</v>
      </c>
      <c r="AL266" s="70">
        <f>AA266</f>
        <v>40</v>
      </c>
      <c r="AM266" s="71">
        <f>AC266</f>
        <v>0</v>
      </c>
      <c r="AN266" s="71">
        <f>AC267</f>
        <v>1</v>
      </c>
      <c r="AO266" s="69">
        <f>AD266</f>
        <v>185.85380000000001</v>
      </c>
    </row>
    <row r="267" spans="1:41">
      <c r="C267" s="4">
        <v>2</v>
      </c>
      <c r="D267" s="43" t="s">
        <v>151</v>
      </c>
      <c r="E267" s="64">
        <v>5.95</v>
      </c>
      <c r="G267" s="98">
        <f t="shared" ref="G267:G276" si="40">_xlfn.IFS(I267="　",E267,IF(COUNTIF(D267,"*Acro*")&gt;=1,AND(I267="*")),"0.100",IF(E267&lt;=0.5,AND(I267="*")),ROUND(E267/2,2),I267="*",0.5,I267="**",0)</f>
        <v>5.95</v>
      </c>
      <c r="I267" s="8" t="s">
        <v>28</v>
      </c>
      <c r="K267" s="60">
        <f t="shared" ref="K267:K276" si="41">IF(D267="","",IF(COUNTIF(D267,"*HYBRID*")&gt;=1,$D$8,IF(AND(COUNTIF(D267,"*Acro*")&gt;=1),$E$8,IF(AND(COUNTIF(D267,"*TRE*")&gt;=1),$G$8))))</f>
        <v>0.4</v>
      </c>
      <c r="M267" s="14">
        <v>7</v>
      </c>
      <c r="O267" s="14">
        <v>6</v>
      </c>
      <c r="Q267" s="14">
        <v>7.25</v>
      </c>
      <c r="S267" s="14">
        <v>6</v>
      </c>
      <c r="U267" s="14">
        <v>6</v>
      </c>
      <c r="W267" s="10">
        <f t="shared" ref="W267:W276" si="42">(SUM(M267:U267)-MAX(M267:U267)-MIN(M267:U267))/3</f>
        <v>6.333333333333333</v>
      </c>
      <c r="Y267" s="10">
        <f t="shared" ref="Y267:Y276" si="43">IF(D267="","",ROUND(W267*G267*K267,4))</f>
        <v>15.0733</v>
      </c>
      <c r="AC267" s="59">
        <v>1</v>
      </c>
    </row>
    <row r="268" spans="1:41">
      <c r="C268" s="4">
        <v>3</v>
      </c>
      <c r="D268" s="43" t="s">
        <v>3</v>
      </c>
      <c r="E268" s="64">
        <v>2.1</v>
      </c>
      <c r="G268" s="98">
        <f t="shared" si="40"/>
        <v>2.1</v>
      </c>
      <c r="I268" s="8" t="s">
        <v>28</v>
      </c>
      <c r="K268" s="60">
        <f t="shared" si="41"/>
        <v>0.8</v>
      </c>
      <c r="M268" s="14">
        <v>6.5</v>
      </c>
      <c r="O268" s="14">
        <v>7.5</v>
      </c>
      <c r="Q268" s="14">
        <v>7</v>
      </c>
      <c r="S268" s="14">
        <v>6.75</v>
      </c>
      <c r="U268" s="14">
        <v>7</v>
      </c>
      <c r="W268" s="10">
        <f t="shared" si="42"/>
        <v>6.916666666666667</v>
      </c>
      <c r="Y268" s="10">
        <f t="shared" si="43"/>
        <v>11.62</v>
      </c>
    </row>
    <row r="269" spans="1:41">
      <c r="C269" s="4">
        <v>4</v>
      </c>
      <c r="D269" s="43" t="s">
        <v>4</v>
      </c>
      <c r="E269" s="64">
        <v>0.1</v>
      </c>
      <c r="G269" s="98">
        <f t="shared" si="40"/>
        <v>0.1</v>
      </c>
      <c r="I269" s="8" t="s">
        <v>28</v>
      </c>
      <c r="K269" s="60">
        <f t="shared" si="41"/>
        <v>0.7</v>
      </c>
      <c r="M269" s="14">
        <v>7.25</v>
      </c>
      <c r="O269" s="14">
        <v>6.75</v>
      </c>
      <c r="Q269" s="14">
        <v>6</v>
      </c>
      <c r="S269" s="14">
        <v>7.25</v>
      </c>
      <c r="U269" s="14">
        <v>6.5</v>
      </c>
      <c r="W269" s="10">
        <f t="shared" si="42"/>
        <v>6.833333333333333</v>
      </c>
      <c r="Y269" s="10">
        <f t="shared" si="43"/>
        <v>0.4783</v>
      </c>
    </row>
    <row r="270" spans="1:41">
      <c r="C270" s="4">
        <v>5</v>
      </c>
      <c r="D270" s="43" t="s">
        <v>3</v>
      </c>
      <c r="E270" s="64">
        <v>2.1</v>
      </c>
      <c r="G270" s="98">
        <f t="shared" si="40"/>
        <v>2.1</v>
      </c>
      <c r="I270" s="8" t="s">
        <v>28</v>
      </c>
      <c r="K270" s="60">
        <f t="shared" si="41"/>
        <v>0.8</v>
      </c>
      <c r="M270" s="14">
        <v>6</v>
      </c>
      <c r="O270" s="14">
        <v>7.25</v>
      </c>
      <c r="Q270" s="14">
        <v>6.75</v>
      </c>
      <c r="S270" s="14">
        <v>6.75</v>
      </c>
      <c r="U270" s="14">
        <v>7.25</v>
      </c>
      <c r="W270" s="10">
        <f t="shared" si="42"/>
        <v>6.916666666666667</v>
      </c>
      <c r="Y270" s="10">
        <f t="shared" si="43"/>
        <v>11.62</v>
      </c>
    </row>
    <row r="271" spans="1:41">
      <c r="C271" s="4">
        <v>6</v>
      </c>
      <c r="D271" s="43" t="s">
        <v>5</v>
      </c>
      <c r="E271" s="64">
        <v>2.7</v>
      </c>
      <c r="G271" s="98">
        <f t="shared" si="40"/>
        <v>2.7</v>
      </c>
      <c r="I271" s="8" t="s">
        <v>28</v>
      </c>
      <c r="K271" s="60">
        <f t="shared" si="41"/>
        <v>0.8</v>
      </c>
      <c r="M271" s="14">
        <v>7.5</v>
      </c>
      <c r="O271" s="14">
        <v>7</v>
      </c>
      <c r="Q271" s="14">
        <v>7.25</v>
      </c>
      <c r="S271" s="14">
        <v>7.25</v>
      </c>
      <c r="U271" s="14">
        <v>6</v>
      </c>
      <c r="W271" s="10">
        <f t="shared" si="42"/>
        <v>7.166666666666667</v>
      </c>
      <c r="Y271" s="10">
        <f t="shared" si="43"/>
        <v>15.48</v>
      </c>
    </row>
    <row r="272" spans="1:41">
      <c r="C272" s="4">
        <v>7</v>
      </c>
      <c r="D272" s="43" t="s">
        <v>6</v>
      </c>
      <c r="E272" s="64">
        <v>1.2</v>
      </c>
      <c r="G272" s="98" t="str">
        <f t="shared" si="40"/>
        <v>0.100</v>
      </c>
      <c r="I272" s="8" t="s">
        <v>27</v>
      </c>
      <c r="K272" s="60">
        <f t="shared" si="41"/>
        <v>0.7</v>
      </c>
      <c r="M272" s="14">
        <v>6.75</v>
      </c>
      <c r="O272" s="14">
        <v>6</v>
      </c>
      <c r="Q272" s="14">
        <v>7</v>
      </c>
      <c r="S272" s="14">
        <v>7</v>
      </c>
      <c r="U272" s="14">
        <v>6.75</v>
      </c>
      <c r="W272" s="10">
        <f t="shared" si="42"/>
        <v>6.833333333333333</v>
      </c>
      <c r="Y272" s="10">
        <f t="shared" si="43"/>
        <v>0.4783</v>
      </c>
    </row>
    <row r="273" spans="3:25">
      <c r="C273" s="4">
        <v>8</v>
      </c>
      <c r="D273" s="43" t="s">
        <v>151</v>
      </c>
      <c r="E273" s="64">
        <v>2.7</v>
      </c>
      <c r="G273" s="98">
        <f t="shared" si="40"/>
        <v>0.5</v>
      </c>
      <c r="I273" s="8" t="s">
        <v>27</v>
      </c>
      <c r="K273" s="60">
        <f t="shared" si="41"/>
        <v>0.4</v>
      </c>
      <c r="M273" s="14">
        <v>7.25</v>
      </c>
      <c r="O273" s="14">
        <v>7</v>
      </c>
      <c r="Q273" s="14">
        <v>7.75</v>
      </c>
      <c r="S273" s="14">
        <v>6</v>
      </c>
      <c r="U273" s="14">
        <v>7.25</v>
      </c>
      <c r="W273" s="10">
        <f t="shared" si="42"/>
        <v>7.166666666666667</v>
      </c>
      <c r="Y273" s="10">
        <f t="shared" si="43"/>
        <v>1.4333</v>
      </c>
    </row>
    <row r="274" spans="3:25">
      <c r="C274" s="4">
        <v>9</v>
      </c>
      <c r="D274" s="43" t="s">
        <v>151</v>
      </c>
      <c r="E274" s="64">
        <v>0.2</v>
      </c>
      <c r="G274" s="98">
        <f t="shared" si="40"/>
        <v>0.2</v>
      </c>
      <c r="I274" s="8" t="s">
        <v>28</v>
      </c>
      <c r="K274" s="60">
        <f t="shared" si="41"/>
        <v>0.4</v>
      </c>
      <c r="M274" s="14">
        <v>7</v>
      </c>
      <c r="O274" s="14">
        <v>6.5</v>
      </c>
      <c r="Q274" s="14">
        <v>7.25</v>
      </c>
      <c r="S274" s="14">
        <v>6.75</v>
      </c>
      <c r="U274" s="14">
        <v>7</v>
      </c>
      <c r="W274" s="10">
        <f t="shared" si="42"/>
        <v>6.916666666666667</v>
      </c>
      <c r="Y274" s="10">
        <f t="shared" si="43"/>
        <v>0.55330000000000001</v>
      </c>
    </row>
    <row r="275" spans="3:25">
      <c r="C275" s="4">
        <v>10</v>
      </c>
      <c r="D275" s="43" t="s">
        <v>151</v>
      </c>
      <c r="E275" s="64">
        <v>0.3</v>
      </c>
      <c r="G275" s="98">
        <f t="shared" si="40"/>
        <v>0.3</v>
      </c>
      <c r="I275" s="8" t="s">
        <v>28</v>
      </c>
      <c r="K275" s="60">
        <f t="shared" si="41"/>
        <v>0.4</v>
      </c>
      <c r="M275" s="14">
        <v>7.75</v>
      </c>
      <c r="O275" s="14">
        <v>7.25</v>
      </c>
      <c r="Q275" s="14">
        <v>7</v>
      </c>
      <c r="S275" s="14">
        <v>6.75</v>
      </c>
      <c r="U275" s="14">
        <v>7.25</v>
      </c>
      <c r="W275" s="10">
        <f t="shared" si="42"/>
        <v>7.166666666666667</v>
      </c>
      <c r="Y275" s="10">
        <f t="shared" si="43"/>
        <v>0.86</v>
      </c>
    </row>
    <row r="276" spans="3:25">
      <c r="C276" s="6">
        <v>11</v>
      </c>
      <c r="D276" s="43" t="s">
        <v>151</v>
      </c>
      <c r="E276" s="64">
        <v>0.35</v>
      </c>
      <c r="G276" s="98">
        <f t="shared" si="40"/>
        <v>0.18</v>
      </c>
      <c r="I276" s="8" t="s">
        <v>27</v>
      </c>
      <c r="K276" s="60">
        <f t="shared" si="41"/>
        <v>0.4</v>
      </c>
      <c r="M276" s="14">
        <v>7.25</v>
      </c>
      <c r="O276" s="14">
        <v>6</v>
      </c>
      <c r="Q276" s="14">
        <v>6.5</v>
      </c>
      <c r="S276" s="14">
        <v>7.25</v>
      </c>
      <c r="U276" s="14">
        <v>6</v>
      </c>
      <c r="W276" s="10">
        <f t="shared" si="42"/>
        <v>6.583333333333333</v>
      </c>
      <c r="Y276" s="10">
        <f t="shared" si="43"/>
        <v>0.47399999999999998</v>
      </c>
    </row>
    <row r="277" spans="3:25">
      <c r="U277" s="12" t="s">
        <v>30</v>
      </c>
      <c r="Y277" s="10">
        <f>SUM(Y266:Y276)</f>
        <v>58.803800000000003</v>
      </c>
    </row>
    <row r="278" spans="3:25">
      <c r="C278" s="9" t="s">
        <v>255</v>
      </c>
      <c r="U278" s="12" t="s">
        <v>31</v>
      </c>
      <c r="Y278" s="28"/>
    </row>
    <row r="279" spans="3:25">
      <c r="U279" s="12" t="s">
        <v>32</v>
      </c>
      <c r="Y279" s="28"/>
    </row>
    <row r="280" spans="3:25">
      <c r="U280" s="12" t="s">
        <v>33</v>
      </c>
      <c r="Y280" s="10">
        <f>Y277-Y278-Y279</f>
        <v>58.803800000000003</v>
      </c>
    </row>
    <row r="281" spans="3:25">
      <c r="D281" s="13" t="s">
        <v>34</v>
      </c>
      <c r="U281" s="12"/>
    </row>
    <row r="282" spans="3:25">
      <c r="D282" s="2" t="s">
        <v>35</v>
      </c>
      <c r="K282" s="66">
        <f>$H$8</f>
        <v>1.8</v>
      </c>
      <c r="M282" s="14">
        <v>8</v>
      </c>
      <c r="O282" s="14">
        <v>8</v>
      </c>
      <c r="Q282" s="14">
        <v>9</v>
      </c>
      <c r="S282" s="14">
        <v>9</v>
      </c>
      <c r="U282" s="14">
        <v>9</v>
      </c>
      <c r="Y282" s="10">
        <f>(SUM(M282:U282)-MAX(M282:U282)-MIN(M282:U282))*K282</f>
        <v>46.800000000000004</v>
      </c>
    </row>
    <row r="283" spans="3:25">
      <c r="D283" s="2" t="s">
        <v>36</v>
      </c>
      <c r="K283" s="66">
        <f>$K$8</f>
        <v>1</v>
      </c>
      <c r="M283" s="14">
        <v>7.75</v>
      </c>
      <c r="O283" s="14">
        <v>7.25</v>
      </c>
      <c r="Q283" s="14">
        <v>7</v>
      </c>
      <c r="S283" s="14">
        <v>6.75</v>
      </c>
      <c r="U283" s="14">
        <v>7.25</v>
      </c>
      <c r="Y283" s="10">
        <f t="shared" ref="Y283:Y284" si="44">(SUM(M283:U283)-MAX(M283:U283)-MIN(M283:U283))*K283</f>
        <v>21.5</v>
      </c>
    </row>
    <row r="284" spans="3:25">
      <c r="D284" s="2" t="s">
        <v>37</v>
      </c>
      <c r="K284" s="66">
        <f>$N$8</f>
        <v>1</v>
      </c>
      <c r="M284" s="14">
        <v>7.25</v>
      </c>
      <c r="O284" s="14">
        <v>6</v>
      </c>
      <c r="Q284" s="14">
        <v>6.5</v>
      </c>
      <c r="S284" s="14">
        <v>7.25</v>
      </c>
      <c r="U284" s="14">
        <v>6</v>
      </c>
      <c r="Y284" s="10">
        <f t="shared" si="44"/>
        <v>19.75</v>
      </c>
    </row>
    <row r="285" spans="3:25">
      <c r="U285" s="12" t="s">
        <v>38</v>
      </c>
      <c r="Y285" s="10">
        <f>SUM(Y282:Y284)</f>
        <v>88.050000000000011</v>
      </c>
    </row>
    <row r="286" spans="3:25">
      <c r="U286" s="12" t="s">
        <v>39</v>
      </c>
      <c r="Y286" s="28"/>
    </row>
    <row r="287" spans="3:25">
      <c r="U287" s="12" t="s">
        <v>40</v>
      </c>
      <c r="Y287" s="10">
        <f>Y285-Y286</f>
        <v>88.050000000000011</v>
      </c>
    </row>
    <row r="289" spans="1:41">
      <c r="C289" s="3" t="s">
        <v>8</v>
      </c>
      <c r="D289" s="44" t="s">
        <v>97</v>
      </c>
      <c r="E289" s="62"/>
    </row>
    <row r="290" spans="1:41">
      <c r="C290" s="3" t="s">
        <v>9</v>
      </c>
      <c r="D290" s="45" t="s">
        <v>98</v>
      </c>
      <c r="E290" s="62"/>
    </row>
    <row r="291" spans="1:41">
      <c r="C291" s="3" t="s">
        <v>10</v>
      </c>
      <c r="D291" s="45" t="s">
        <v>160</v>
      </c>
      <c r="E291" s="62"/>
    </row>
    <row r="292" spans="1:41">
      <c r="C292" s="3" t="s">
        <v>11</v>
      </c>
      <c r="D292" s="41" t="s">
        <v>16</v>
      </c>
      <c r="E292" s="62"/>
      <c r="AA292" s="46"/>
      <c r="AC292" s="46" t="s">
        <v>148</v>
      </c>
      <c r="AF292" s="2" t="s">
        <v>54</v>
      </c>
    </row>
    <row r="293" spans="1:41" ht="6.75" customHeight="1">
      <c r="C293" s="4"/>
      <c r="D293" s="41"/>
      <c r="E293" s="62"/>
      <c r="AA293" s="46"/>
      <c r="AC293" s="46"/>
    </row>
    <row r="294" spans="1:41">
      <c r="A294" s="2" t="s">
        <v>25</v>
      </c>
      <c r="B294" s="15" t="s">
        <v>41</v>
      </c>
      <c r="C294" s="3" t="s">
        <v>12</v>
      </c>
      <c r="D294" s="2" t="s">
        <v>1</v>
      </c>
      <c r="E294" s="61">
        <f>SUM(E297:E307)</f>
        <v>18.049999999999997</v>
      </c>
      <c r="M294" s="7" t="s">
        <v>17</v>
      </c>
      <c r="O294" s="7" t="s">
        <v>18</v>
      </c>
      <c r="Q294" s="7" t="s">
        <v>19</v>
      </c>
      <c r="S294" s="7" t="s">
        <v>20</v>
      </c>
      <c r="U294" s="7" t="s">
        <v>21</v>
      </c>
      <c r="W294" s="10" t="s">
        <v>22</v>
      </c>
      <c r="Y294" s="10" t="s">
        <v>23</v>
      </c>
      <c r="AA294" s="46" t="s">
        <v>176</v>
      </c>
      <c r="AC294" s="46" t="s">
        <v>264</v>
      </c>
      <c r="AD294" s="2" t="s">
        <v>24</v>
      </c>
      <c r="AF294" s="3" t="s">
        <v>8</v>
      </c>
      <c r="AG294" s="3" t="s">
        <v>9</v>
      </c>
      <c r="AH294" s="3" t="s">
        <v>10</v>
      </c>
      <c r="AI294" s="3" t="s">
        <v>11</v>
      </c>
      <c r="AJ294" s="5" t="s">
        <v>2</v>
      </c>
      <c r="AK294" s="13" t="s">
        <v>34</v>
      </c>
      <c r="AL294" s="13" t="s">
        <v>173</v>
      </c>
      <c r="AM294" s="13" t="s">
        <v>174</v>
      </c>
      <c r="AN294" s="13" t="s">
        <v>264</v>
      </c>
      <c r="AO294" s="13" t="s">
        <v>24</v>
      </c>
    </row>
    <row r="295" spans="1:41" ht="6.75" customHeight="1">
      <c r="C295" s="4"/>
      <c r="D295" s="41"/>
      <c r="E295" s="62"/>
    </row>
    <row r="296" spans="1:41">
      <c r="D296" s="42" t="s">
        <v>2</v>
      </c>
      <c r="E296" s="63" t="s">
        <v>13</v>
      </c>
      <c r="G296" s="2" t="s">
        <v>26</v>
      </c>
      <c r="I296" s="2" t="s">
        <v>14</v>
      </c>
      <c r="K296" s="2" t="s">
        <v>15</v>
      </c>
    </row>
    <row r="297" spans="1:41">
      <c r="A297" s="2">
        <f>RANK(AD297,$AD$18:$AD$629,0)</f>
        <v>7</v>
      </c>
      <c r="B297" s="11">
        <v>10</v>
      </c>
      <c r="C297" s="4">
        <v>1</v>
      </c>
      <c r="D297" s="43" t="s">
        <v>151</v>
      </c>
      <c r="E297" s="64">
        <v>0.25</v>
      </c>
      <c r="G297" s="98">
        <f>_xlfn.IFS(I297="　",E297,IF(COUNTIF(D297,"*Acro*")&gt;=1,AND(I297="*")),"0.100",IF(E297&lt;=0.5,AND(I297="*")),ROUND(E297/2,2),I297="*",0.5,I297="**",0)</f>
        <v>0.25</v>
      </c>
      <c r="I297" s="8" t="s">
        <v>28</v>
      </c>
      <c r="K297" s="60">
        <f>IF(D297="","",IF(COUNTIF(D297,"*HYBRID*")&gt;=1,$D$8,IF(AND(COUNTIF(D297,"*Acro*")&gt;=1),$E$8,IF(AND(COUNTIF(D297,"*TRE*")&gt;=1),$G$8))))</f>
        <v>0.4</v>
      </c>
      <c r="M297" s="14">
        <v>6</v>
      </c>
      <c r="O297" s="14">
        <v>7.25</v>
      </c>
      <c r="Q297" s="14">
        <v>6.75</v>
      </c>
      <c r="S297" s="14">
        <v>7.25</v>
      </c>
      <c r="U297" s="14">
        <v>7</v>
      </c>
      <c r="W297" s="10">
        <f>(SUM(M297:U297)-MAX(M297:U297)-MIN(M297:U297))/3</f>
        <v>7</v>
      </c>
      <c r="Y297" s="10">
        <f>IF(D297="","",ROUND(W297*G297*K297,4))</f>
        <v>0.7</v>
      </c>
      <c r="AA297" s="68">
        <v>40</v>
      </c>
      <c r="AC297" s="59">
        <v>2</v>
      </c>
      <c r="AD297" s="69">
        <f>Y311+Y318+AA297-AC297-AC298</f>
        <v>169.7989</v>
      </c>
      <c r="AF297" s="38" t="str">
        <f>D289</f>
        <v>栄アーティスティックスイミングクラブ</v>
      </c>
      <c r="AG297" s="38" t="str">
        <f>D290</f>
        <v>栄アーティスティックスイミングクラブA</v>
      </c>
      <c r="AH297" s="38" t="str">
        <f>D291</f>
        <v>ななみ/はるか</v>
      </c>
      <c r="AI297" s="38" t="str">
        <f>D292</f>
        <v>来藤らんらん/若藤わかな</v>
      </c>
      <c r="AJ297" s="72">
        <f>Y311</f>
        <v>50.048900000000003</v>
      </c>
      <c r="AK297" s="40">
        <f>Y318</f>
        <v>81.75</v>
      </c>
      <c r="AL297" s="70">
        <f>AA297</f>
        <v>40</v>
      </c>
      <c r="AM297" s="71">
        <f>AC297</f>
        <v>2</v>
      </c>
      <c r="AN297" s="71">
        <f>AC298</f>
        <v>0</v>
      </c>
      <c r="AO297" s="69">
        <f>AD297</f>
        <v>169.7989</v>
      </c>
    </row>
    <row r="298" spans="1:41">
      <c r="C298" s="4">
        <v>2</v>
      </c>
      <c r="D298" s="43" t="s">
        <v>151</v>
      </c>
      <c r="E298" s="64">
        <v>5.95</v>
      </c>
      <c r="G298" s="98">
        <f t="shared" ref="G298:G307" si="45">_xlfn.IFS(I298="　",E298,IF(COUNTIF(D298,"*Acro*")&gt;=1,AND(I298="*")),"0.100",IF(E298&lt;=0.5,AND(I298="*")),ROUND(E298/2,2),I298="*",0.5,I298="**",0)</f>
        <v>5.95</v>
      </c>
      <c r="I298" s="8" t="s">
        <v>28</v>
      </c>
      <c r="K298" s="60">
        <f t="shared" ref="K298:K307" si="46">IF(D298="","",IF(COUNTIF(D298,"*HYBRID*")&gt;=1,$D$8,IF(AND(COUNTIF(D298,"*Acro*")&gt;=1),$E$8,IF(AND(COUNTIF(D298,"*TRE*")&gt;=1),$G$8))))</f>
        <v>0.4</v>
      </c>
      <c r="M298" s="14">
        <v>7</v>
      </c>
      <c r="O298" s="14">
        <v>6</v>
      </c>
      <c r="Q298" s="14">
        <v>7.25</v>
      </c>
      <c r="S298" s="14">
        <v>6</v>
      </c>
      <c r="U298" s="14">
        <v>6</v>
      </c>
      <c r="W298" s="10">
        <f t="shared" ref="W298:W307" si="47">(SUM(M298:U298)-MAX(M298:U298)-MIN(M298:U298))/3</f>
        <v>6.333333333333333</v>
      </c>
      <c r="Y298" s="10">
        <f t="shared" ref="Y298:Y307" si="48">IF(D298="","",ROUND(W298*G298*K298,4))</f>
        <v>15.0733</v>
      </c>
      <c r="AC298" s="59"/>
    </row>
    <row r="299" spans="1:41">
      <c r="C299" s="4">
        <v>3</v>
      </c>
      <c r="D299" s="43" t="s">
        <v>3</v>
      </c>
      <c r="E299" s="64">
        <v>2.1</v>
      </c>
      <c r="G299" s="98">
        <f t="shared" si="45"/>
        <v>0.5</v>
      </c>
      <c r="I299" s="8" t="s">
        <v>27</v>
      </c>
      <c r="K299" s="60">
        <f t="shared" si="46"/>
        <v>0.8</v>
      </c>
      <c r="M299" s="14">
        <v>6.5</v>
      </c>
      <c r="O299" s="14">
        <v>7.5</v>
      </c>
      <c r="Q299" s="14">
        <v>7</v>
      </c>
      <c r="S299" s="14">
        <v>6.75</v>
      </c>
      <c r="U299" s="14">
        <v>7</v>
      </c>
      <c r="W299" s="10">
        <f t="shared" si="47"/>
        <v>6.916666666666667</v>
      </c>
      <c r="Y299" s="10">
        <f t="shared" si="48"/>
        <v>2.7667000000000002</v>
      </c>
    </row>
    <row r="300" spans="1:41">
      <c r="C300" s="4">
        <v>4</v>
      </c>
      <c r="D300" s="43" t="s">
        <v>4</v>
      </c>
      <c r="E300" s="64">
        <v>0.1</v>
      </c>
      <c r="G300" s="98">
        <f t="shared" si="45"/>
        <v>0.1</v>
      </c>
      <c r="I300" s="8" t="s">
        <v>28</v>
      </c>
      <c r="K300" s="60">
        <f t="shared" si="46"/>
        <v>0.7</v>
      </c>
      <c r="M300" s="14">
        <v>7.25</v>
      </c>
      <c r="O300" s="14">
        <v>6.75</v>
      </c>
      <c r="Q300" s="14">
        <v>6</v>
      </c>
      <c r="S300" s="14">
        <v>7.25</v>
      </c>
      <c r="U300" s="14">
        <v>6.5</v>
      </c>
      <c r="W300" s="10">
        <f t="shared" si="47"/>
        <v>6.833333333333333</v>
      </c>
      <c r="Y300" s="10">
        <f t="shared" si="48"/>
        <v>0.4783</v>
      </c>
    </row>
    <row r="301" spans="1:41">
      <c r="C301" s="4">
        <v>5</v>
      </c>
      <c r="D301" s="43" t="s">
        <v>3</v>
      </c>
      <c r="E301" s="64">
        <v>2.1</v>
      </c>
      <c r="G301" s="98">
        <f t="shared" si="45"/>
        <v>2.1</v>
      </c>
      <c r="I301" s="8" t="s">
        <v>28</v>
      </c>
      <c r="K301" s="60">
        <f t="shared" si="46"/>
        <v>0.8</v>
      </c>
      <c r="M301" s="14">
        <v>6</v>
      </c>
      <c r="O301" s="14">
        <v>7.25</v>
      </c>
      <c r="Q301" s="14">
        <v>6.75</v>
      </c>
      <c r="S301" s="14">
        <v>6.75</v>
      </c>
      <c r="U301" s="14">
        <v>7.25</v>
      </c>
      <c r="W301" s="10">
        <f t="shared" si="47"/>
        <v>6.916666666666667</v>
      </c>
      <c r="Y301" s="10">
        <f t="shared" si="48"/>
        <v>11.62</v>
      </c>
    </row>
    <row r="302" spans="1:41">
      <c r="C302" s="4">
        <v>6</v>
      </c>
      <c r="D302" s="43" t="s">
        <v>5</v>
      </c>
      <c r="E302" s="64">
        <v>2.7</v>
      </c>
      <c r="G302" s="98">
        <f t="shared" si="45"/>
        <v>2.7</v>
      </c>
      <c r="I302" s="8" t="s">
        <v>28</v>
      </c>
      <c r="K302" s="60">
        <f t="shared" si="46"/>
        <v>0.8</v>
      </c>
      <c r="M302" s="14">
        <v>7.5</v>
      </c>
      <c r="O302" s="14">
        <v>7</v>
      </c>
      <c r="Q302" s="14">
        <v>7.25</v>
      </c>
      <c r="S302" s="14">
        <v>7.25</v>
      </c>
      <c r="U302" s="14">
        <v>6</v>
      </c>
      <c r="W302" s="10">
        <f t="shared" si="47"/>
        <v>7.166666666666667</v>
      </c>
      <c r="Y302" s="10">
        <f t="shared" si="48"/>
        <v>15.48</v>
      </c>
    </row>
    <row r="303" spans="1:41">
      <c r="C303" s="4">
        <v>7</v>
      </c>
      <c r="D303" s="43" t="s">
        <v>6</v>
      </c>
      <c r="E303" s="64">
        <v>1.2</v>
      </c>
      <c r="G303" s="98" t="str">
        <f t="shared" si="45"/>
        <v>0.100</v>
      </c>
      <c r="I303" s="8" t="s">
        <v>27</v>
      </c>
      <c r="K303" s="60">
        <f t="shared" si="46"/>
        <v>0.7</v>
      </c>
      <c r="M303" s="14">
        <v>6.75</v>
      </c>
      <c r="O303" s="14">
        <v>6</v>
      </c>
      <c r="Q303" s="14">
        <v>7</v>
      </c>
      <c r="S303" s="14">
        <v>7</v>
      </c>
      <c r="U303" s="14">
        <v>6.75</v>
      </c>
      <c r="W303" s="10">
        <f t="shared" si="47"/>
        <v>6.833333333333333</v>
      </c>
      <c r="Y303" s="10">
        <f t="shared" si="48"/>
        <v>0.4783</v>
      </c>
    </row>
    <row r="304" spans="1:41">
      <c r="C304" s="4">
        <v>8</v>
      </c>
      <c r="D304" s="43" t="s">
        <v>151</v>
      </c>
      <c r="E304" s="64">
        <v>2.7</v>
      </c>
      <c r="G304" s="98">
        <f t="shared" si="45"/>
        <v>0.5</v>
      </c>
      <c r="I304" s="8" t="s">
        <v>27</v>
      </c>
      <c r="K304" s="60">
        <f t="shared" si="46"/>
        <v>0.4</v>
      </c>
      <c r="M304" s="14">
        <v>7.25</v>
      </c>
      <c r="O304" s="14">
        <v>7</v>
      </c>
      <c r="Q304" s="14">
        <v>7.75</v>
      </c>
      <c r="S304" s="14">
        <v>6</v>
      </c>
      <c r="U304" s="14">
        <v>7.25</v>
      </c>
      <c r="W304" s="10">
        <f t="shared" si="47"/>
        <v>7.166666666666667</v>
      </c>
      <c r="Y304" s="10">
        <f t="shared" si="48"/>
        <v>1.4333</v>
      </c>
    </row>
    <row r="305" spans="3:25">
      <c r="C305" s="4">
        <v>9</v>
      </c>
      <c r="D305" s="43" t="s">
        <v>151</v>
      </c>
      <c r="E305" s="64">
        <v>0.2</v>
      </c>
      <c r="G305" s="98">
        <f t="shared" si="45"/>
        <v>0.2</v>
      </c>
      <c r="I305" s="8" t="s">
        <v>28</v>
      </c>
      <c r="K305" s="60">
        <f t="shared" si="46"/>
        <v>0.4</v>
      </c>
      <c r="M305" s="14">
        <v>7</v>
      </c>
      <c r="O305" s="14">
        <v>6.5</v>
      </c>
      <c r="Q305" s="14">
        <v>7.25</v>
      </c>
      <c r="S305" s="14">
        <v>6.75</v>
      </c>
      <c r="U305" s="14">
        <v>7</v>
      </c>
      <c r="W305" s="10">
        <f t="shared" si="47"/>
        <v>6.916666666666667</v>
      </c>
      <c r="Y305" s="10">
        <f t="shared" si="48"/>
        <v>0.55330000000000001</v>
      </c>
    </row>
    <row r="306" spans="3:25">
      <c r="C306" s="4">
        <v>10</v>
      </c>
      <c r="D306" s="43" t="s">
        <v>151</v>
      </c>
      <c r="E306" s="64">
        <v>0.3</v>
      </c>
      <c r="G306" s="98">
        <f t="shared" si="45"/>
        <v>0.3</v>
      </c>
      <c r="I306" s="8" t="s">
        <v>28</v>
      </c>
      <c r="K306" s="60">
        <f t="shared" si="46"/>
        <v>0.4</v>
      </c>
      <c r="M306" s="14">
        <v>7.75</v>
      </c>
      <c r="O306" s="14">
        <v>7.25</v>
      </c>
      <c r="Q306" s="14">
        <v>7</v>
      </c>
      <c r="S306" s="14">
        <v>6.75</v>
      </c>
      <c r="U306" s="14">
        <v>7.25</v>
      </c>
      <c r="W306" s="10">
        <f t="shared" si="47"/>
        <v>7.166666666666667</v>
      </c>
      <c r="Y306" s="10">
        <f t="shared" si="48"/>
        <v>0.86</v>
      </c>
    </row>
    <row r="307" spans="3:25">
      <c r="C307" s="6">
        <v>11</v>
      </c>
      <c r="D307" s="43" t="s">
        <v>151</v>
      </c>
      <c r="E307" s="64">
        <v>0.45</v>
      </c>
      <c r="G307" s="98">
        <f t="shared" si="45"/>
        <v>0.23</v>
      </c>
      <c r="I307" s="8" t="s">
        <v>27</v>
      </c>
      <c r="K307" s="60">
        <f t="shared" si="46"/>
        <v>0.4</v>
      </c>
      <c r="M307" s="14">
        <v>7.25</v>
      </c>
      <c r="O307" s="14">
        <v>6</v>
      </c>
      <c r="Q307" s="14">
        <v>6.5</v>
      </c>
      <c r="S307" s="14">
        <v>7.25</v>
      </c>
      <c r="U307" s="14">
        <v>6</v>
      </c>
      <c r="W307" s="10">
        <f t="shared" si="47"/>
        <v>6.583333333333333</v>
      </c>
      <c r="Y307" s="10">
        <f t="shared" si="48"/>
        <v>0.60570000000000002</v>
      </c>
    </row>
    <row r="308" spans="3:25">
      <c r="U308" s="12" t="s">
        <v>30</v>
      </c>
      <c r="Y308" s="10">
        <f>SUM(Y297:Y307)</f>
        <v>50.048900000000003</v>
      </c>
    </row>
    <row r="309" spans="3:25">
      <c r="C309" s="9" t="s">
        <v>255</v>
      </c>
      <c r="U309" s="12" t="s">
        <v>31</v>
      </c>
      <c r="Y309" s="28"/>
    </row>
    <row r="310" spans="3:25">
      <c r="U310" s="12" t="s">
        <v>32</v>
      </c>
      <c r="Y310" s="28"/>
    </row>
    <row r="311" spans="3:25">
      <c r="U311" s="12" t="s">
        <v>33</v>
      </c>
      <c r="Y311" s="10">
        <f>Y308-Y309-Y310</f>
        <v>50.048900000000003</v>
      </c>
    </row>
    <row r="312" spans="3:25">
      <c r="D312" s="13" t="s">
        <v>34</v>
      </c>
      <c r="U312" s="12"/>
    </row>
    <row r="313" spans="3:25">
      <c r="D313" s="2" t="s">
        <v>35</v>
      </c>
      <c r="K313" s="66">
        <f>$H$8</f>
        <v>1.8</v>
      </c>
      <c r="M313" s="14">
        <v>7.5</v>
      </c>
      <c r="O313" s="14">
        <v>7.5</v>
      </c>
      <c r="Q313" s="14">
        <v>7.5</v>
      </c>
      <c r="S313" s="14">
        <v>7.5</v>
      </c>
      <c r="U313" s="14">
        <v>7.5</v>
      </c>
      <c r="Y313" s="10">
        <f>(SUM(M313:U313)-MAX(M313:U313)-MIN(M313:U313))*K313</f>
        <v>40.5</v>
      </c>
    </row>
    <row r="314" spans="3:25">
      <c r="D314" s="2" t="s">
        <v>36</v>
      </c>
      <c r="K314" s="66">
        <f>$K$8</f>
        <v>1</v>
      </c>
      <c r="M314" s="14">
        <v>7.75</v>
      </c>
      <c r="O314" s="14">
        <v>7.25</v>
      </c>
      <c r="Q314" s="14">
        <v>7</v>
      </c>
      <c r="S314" s="14">
        <v>6.75</v>
      </c>
      <c r="U314" s="14">
        <v>7.25</v>
      </c>
      <c r="Y314" s="10">
        <f t="shared" ref="Y314:Y315" si="49">(SUM(M314:U314)-MAX(M314:U314)-MIN(M314:U314))*K314</f>
        <v>21.5</v>
      </c>
    </row>
    <row r="315" spans="3:25">
      <c r="D315" s="2" t="s">
        <v>37</v>
      </c>
      <c r="K315" s="66">
        <f>$N$8</f>
        <v>1</v>
      </c>
      <c r="M315" s="14">
        <v>7.25</v>
      </c>
      <c r="O315" s="14">
        <v>6</v>
      </c>
      <c r="Q315" s="14">
        <v>6.5</v>
      </c>
      <c r="S315" s="14">
        <v>7.25</v>
      </c>
      <c r="U315" s="14">
        <v>6</v>
      </c>
      <c r="Y315" s="10">
        <f t="shared" si="49"/>
        <v>19.75</v>
      </c>
    </row>
    <row r="316" spans="3:25">
      <c r="U316" s="12" t="s">
        <v>38</v>
      </c>
      <c r="Y316" s="10">
        <f>SUM(Y313:Y315)</f>
        <v>81.75</v>
      </c>
    </row>
    <row r="317" spans="3:25">
      <c r="U317" s="12" t="s">
        <v>39</v>
      </c>
      <c r="Y317" s="28"/>
    </row>
    <row r="318" spans="3:25">
      <c r="U318" s="12" t="s">
        <v>40</v>
      </c>
      <c r="Y318" s="10">
        <f>Y316-Y317</f>
        <v>81.75</v>
      </c>
    </row>
    <row r="320" spans="3:25">
      <c r="C320" s="3" t="s">
        <v>8</v>
      </c>
      <c r="D320" s="44" t="s">
        <v>99</v>
      </c>
      <c r="E320" s="62"/>
    </row>
    <row r="321" spans="1:41">
      <c r="C321" s="3" t="s">
        <v>9</v>
      </c>
      <c r="D321" s="45" t="s">
        <v>100</v>
      </c>
      <c r="E321" s="62"/>
    </row>
    <row r="322" spans="1:41">
      <c r="C322" s="3" t="s">
        <v>10</v>
      </c>
      <c r="D322" s="45" t="s">
        <v>161</v>
      </c>
      <c r="E322" s="62"/>
    </row>
    <row r="323" spans="1:41">
      <c r="C323" s="3" t="s">
        <v>11</v>
      </c>
      <c r="D323" s="41" t="s">
        <v>16</v>
      </c>
      <c r="E323" s="62"/>
      <c r="AA323" s="46"/>
      <c r="AC323" s="46" t="s">
        <v>148</v>
      </c>
      <c r="AF323" s="2" t="s">
        <v>54</v>
      </c>
    </row>
    <row r="324" spans="1:41" ht="6.75" customHeight="1">
      <c r="C324" s="4"/>
      <c r="D324" s="41"/>
      <c r="E324" s="62"/>
      <c r="AA324" s="46"/>
      <c r="AC324" s="46"/>
    </row>
    <row r="325" spans="1:41">
      <c r="A325" s="2" t="s">
        <v>25</v>
      </c>
      <c r="B325" s="15" t="s">
        <v>41</v>
      </c>
      <c r="C325" s="3" t="s">
        <v>12</v>
      </c>
      <c r="D325" s="2" t="s">
        <v>1</v>
      </c>
      <c r="E325" s="61">
        <f>SUM(E328:E338)</f>
        <v>18.399999999999999</v>
      </c>
      <c r="M325" s="7" t="s">
        <v>17</v>
      </c>
      <c r="O325" s="7" t="s">
        <v>18</v>
      </c>
      <c r="Q325" s="7" t="s">
        <v>19</v>
      </c>
      <c r="S325" s="7" t="s">
        <v>20</v>
      </c>
      <c r="U325" s="7" t="s">
        <v>21</v>
      </c>
      <c r="W325" s="10" t="s">
        <v>22</v>
      </c>
      <c r="Y325" s="10" t="s">
        <v>23</v>
      </c>
      <c r="AA325" s="46" t="s">
        <v>176</v>
      </c>
      <c r="AC325" s="46" t="s">
        <v>264</v>
      </c>
      <c r="AD325" s="2" t="s">
        <v>24</v>
      </c>
      <c r="AF325" s="3" t="s">
        <v>8</v>
      </c>
      <c r="AG325" s="3" t="s">
        <v>9</v>
      </c>
      <c r="AH325" s="3" t="s">
        <v>10</v>
      </c>
      <c r="AI325" s="3" t="s">
        <v>11</v>
      </c>
      <c r="AJ325" s="5" t="s">
        <v>2</v>
      </c>
      <c r="AK325" s="13" t="s">
        <v>34</v>
      </c>
      <c r="AL325" s="13" t="s">
        <v>173</v>
      </c>
      <c r="AM325" s="13" t="s">
        <v>174</v>
      </c>
      <c r="AN325" s="13" t="s">
        <v>264</v>
      </c>
      <c r="AO325" s="13" t="s">
        <v>24</v>
      </c>
    </row>
    <row r="326" spans="1:41" ht="6.75" customHeight="1">
      <c r="C326" s="4"/>
      <c r="D326" s="41"/>
      <c r="E326" s="62"/>
    </row>
    <row r="327" spans="1:41">
      <c r="D327" s="42" t="s">
        <v>2</v>
      </c>
      <c r="E327" s="63" t="s">
        <v>13</v>
      </c>
      <c r="G327" s="2" t="s">
        <v>26</v>
      </c>
      <c r="I327" s="2" t="s">
        <v>14</v>
      </c>
      <c r="K327" s="2" t="s">
        <v>15</v>
      </c>
    </row>
    <row r="328" spans="1:41">
      <c r="A328" s="2">
        <f>RANK(AD328,$AD$18:$AD$629,0)</f>
        <v>19</v>
      </c>
      <c r="B328" s="11">
        <v>11</v>
      </c>
      <c r="C328" s="4">
        <v>1</v>
      </c>
      <c r="D328" s="43" t="s">
        <v>151</v>
      </c>
      <c r="E328" s="64">
        <v>0.25</v>
      </c>
      <c r="G328" s="98">
        <f>_xlfn.IFS(I328="　",E328,IF(COUNTIF(D328,"*Acro*")&gt;=1,AND(I328="*")),"0.100",IF(E328&lt;=0.5,AND(I328="*")),ROUND(E328/2,2),I328="*",0.5,I328="**",0)</f>
        <v>0.25</v>
      </c>
      <c r="I328" s="8" t="s">
        <v>28</v>
      </c>
      <c r="K328" s="60">
        <f>IF(D328="","",IF(COUNTIF(D328,"*HYBRID*")&gt;=1,$D$8,IF(AND(COUNTIF(D328,"*Acro*")&gt;=1),$E$8,IF(AND(COUNTIF(D328,"*TRE*")&gt;=1),$G$8))))</f>
        <v>0.4</v>
      </c>
      <c r="M328" s="14">
        <v>6</v>
      </c>
      <c r="O328" s="14">
        <v>7.25</v>
      </c>
      <c r="Q328" s="14">
        <v>6.75</v>
      </c>
      <c r="S328" s="14">
        <v>7.25</v>
      </c>
      <c r="U328" s="14">
        <v>7</v>
      </c>
      <c r="W328" s="10">
        <f>(SUM(M328:U328)-MAX(M328:U328)-MIN(M328:U328))/3</f>
        <v>7</v>
      </c>
      <c r="Y328" s="10">
        <f>IF(D328="","",ROUND(W328*G328*K328,4))</f>
        <v>0.7</v>
      </c>
      <c r="AA328" s="68">
        <v>0</v>
      </c>
      <c r="AC328" s="59"/>
      <c r="AD328" s="69">
        <f>Y342+Y349+AA328-AC328-AC329</f>
        <v>129.80990000000003</v>
      </c>
      <c r="AF328" s="38" t="str">
        <f>D320</f>
        <v>博多アーティスティックスイミングクラブ</v>
      </c>
      <c r="AG328" s="38" t="str">
        <f>D321</f>
        <v>博多アーティスティックスイミングクラブA</v>
      </c>
      <c r="AH328" s="38" t="str">
        <f>D322</f>
        <v>まりな/やくみ</v>
      </c>
      <c r="AI328" s="38" t="str">
        <f>D323</f>
        <v>来藤らんらん/若藤わかな</v>
      </c>
      <c r="AJ328" s="72">
        <f>Y342</f>
        <v>50.759900000000002</v>
      </c>
      <c r="AK328" s="40">
        <f>Y349</f>
        <v>79.050000000000011</v>
      </c>
      <c r="AL328" s="70">
        <f>AA328</f>
        <v>0</v>
      </c>
      <c r="AM328" s="71">
        <f>AC328</f>
        <v>0</v>
      </c>
      <c r="AN328" s="71">
        <f>AC329</f>
        <v>0</v>
      </c>
      <c r="AO328" s="69">
        <f>AD328</f>
        <v>129.80990000000003</v>
      </c>
    </row>
    <row r="329" spans="1:41">
      <c r="C329" s="4">
        <v>2</v>
      </c>
      <c r="D329" s="43" t="s">
        <v>151</v>
      </c>
      <c r="E329" s="64">
        <v>5.95</v>
      </c>
      <c r="G329" s="98">
        <f t="shared" ref="G329:G338" si="50">_xlfn.IFS(I329="　",E329,IF(COUNTIF(D329,"*Acro*")&gt;=1,AND(I329="*")),"0.100",IF(E329&lt;=0.5,AND(I329="*")),ROUND(E329/2,2),I329="*",0.5,I329="**",0)</f>
        <v>5.95</v>
      </c>
      <c r="I329" s="8" t="s">
        <v>28</v>
      </c>
      <c r="K329" s="60">
        <f t="shared" ref="K329:K338" si="51">IF(D329="","",IF(COUNTIF(D329,"*HYBRID*")&gt;=1,$D$8,IF(AND(COUNTIF(D329,"*Acro*")&gt;=1),$E$8,IF(AND(COUNTIF(D329,"*TRE*")&gt;=1),$G$8))))</f>
        <v>0.4</v>
      </c>
      <c r="M329" s="14">
        <v>7</v>
      </c>
      <c r="O329" s="14">
        <v>6</v>
      </c>
      <c r="Q329" s="14">
        <v>7.25</v>
      </c>
      <c r="S329" s="14">
        <v>6</v>
      </c>
      <c r="U329" s="14">
        <v>6</v>
      </c>
      <c r="W329" s="10">
        <f t="shared" ref="W329:W338" si="52">(SUM(M329:U329)-MAX(M329:U329)-MIN(M329:U329))/3</f>
        <v>6.333333333333333</v>
      </c>
      <c r="Y329" s="10">
        <f t="shared" ref="Y329:Y338" si="53">IF(D329="","",ROUND(W329*G329*K329,4))</f>
        <v>15.0733</v>
      </c>
      <c r="AC329" s="59"/>
    </row>
    <row r="330" spans="1:41">
      <c r="C330" s="4">
        <v>3</v>
      </c>
      <c r="D330" s="43" t="s">
        <v>3</v>
      </c>
      <c r="E330" s="64">
        <v>2.1</v>
      </c>
      <c r="G330" s="98">
        <f t="shared" si="50"/>
        <v>0.5</v>
      </c>
      <c r="I330" s="8" t="s">
        <v>27</v>
      </c>
      <c r="K330" s="60">
        <f t="shared" si="51"/>
        <v>0.8</v>
      </c>
      <c r="M330" s="14">
        <v>6.5</v>
      </c>
      <c r="O330" s="14">
        <v>7.5</v>
      </c>
      <c r="Q330" s="14">
        <v>7</v>
      </c>
      <c r="S330" s="14">
        <v>6.75</v>
      </c>
      <c r="U330" s="14">
        <v>7</v>
      </c>
      <c r="W330" s="10">
        <f t="shared" si="52"/>
        <v>6.916666666666667</v>
      </c>
      <c r="Y330" s="10">
        <f t="shared" si="53"/>
        <v>2.7667000000000002</v>
      </c>
    </row>
    <row r="331" spans="1:41">
      <c r="C331" s="4">
        <v>4</v>
      </c>
      <c r="D331" s="43" t="s">
        <v>4</v>
      </c>
      <c r="E331" s="64">
        <v>0.1</v>
      </c>
      <c r="G331" s="98">
        <f t="shared" si="50"/>
        <v>0.1</v>
      </c>
      <c r="I331" s="8" t="s">
        <v>28</v>
      </c>
      <c r="K331" s="60">
        <f t="shared" si="51"/>
        <v>0.7</v>
      </c>
      <c r="M331" s="14">
        <v>7.25</v>
      </c>
      <c r="O331" s="14">
        <v>6.75</v>
      </c>
      <c r="Q331" s="14">
        <v>6</v>
      </c>
      <c r="S331" s="14">
        <v>7.25</v>
      </c>
      <c r="U331" s="14">
        <v>6.5</v>
      </c>
      <c r="W331" s="10">
        <f t="shared" si="52"/>
        <v>6.833333333333333</v>
      </c>
      <c r="Y331" s="10">
        <f t="shared" si="53"/>
        <v>0.4783</v>
      </c>
    </row>
    <row r="332" spans="1:41">
      <c r="C332" s="4">
        <v>5</v>
      </c>
      <c r="D332" s="43" t="s">
        <v>3</v>
      </c>
      <c r="E332" s="64">
        <v>2.1</v>
      </c>
      <c r="G332" s="98">
        <f t="shared" si="50"/>
        <v>2.1</v>
      </c>
      <c r="I332" s="8" t="s">
        <v>28</v>
      </c>
      <c r="K332" s="60">
        <f t="shared" si="51"/>
        <v>0.8</v>
      </c>
      <c r="M332" s="14">
        <v>6</v>
      </c>
      <c r="O332" s="14">
        <v>7.25</v>
      </c>
      <c r="Q332" s="14">
        <v>6.75</v>
      </c>
      <c r="S332" s="14">
        <v>6.75</v>
      </c>
      <c r="U332" s="14">
        <v>7.25</v>
      </c>
      <c r="W332" s="10">
        <f t="shared" si="52"/>
        <v>6.916666666666667</v>
      </c>
      <c r="Y332" s="10">
        <f t="shared" si="53"/>
        <v>11.62</v>
      </c>
    </row>
    <row r="333" spans="1:41">
      <c r="C333" s="4">
        <v>6</v>
      </c>
      <c r="D333" s="43" t="s">
        <v>5</v>
      </c>
      <c r="E333" s="64">
        <v>2.7</v>
      </c>
      <c r="G333" s="98">
        <f t="shared" si="50"/>
        <v>2.7</v>
      </c>
      <c r="I333" s="8" t="s">
        <v>28</v>
      </c>
      <c r="K333" s="60">
        <f t="shared" si="51"/>
        <v>0.8</v>
      </c>
      <c r="M333" s="14">
        <v>7.5</v>
      </c>
      <c r="O333" s="14">
        <v>7</v>
      </c>
      <c r="Q333" s="14">
        <v>7.25</v>
      </c>
      <c r="S333" s="14">
        <v>7.25</v>
      </c>
      <c r="U333" s="14">
        <v>6</v>
      </c>
      <c r="W333" s="10">
        <f t="shared" si="52"/>
        <v>7.166666666666667</v>
      </c>
      <c r="Y333" s="10">
        <f t="shared" si="53"/>
        <v>15.48</v>
      </c>
    </row>
    <row r="334" spans="1:41">
      <c r="C334" s="4">
        <v>7</v>
      </c>
      <c r="D334" s="43" t="s">
        <v>6</v>
      </c>
      <c r="E334" s="64">
        <v>1.2</v>
      </c>
      <c r="G334" s="98" t="str">
        <f t="shared" si="50"/>
        <v>0.100</v>
      </c>
      <c r="I334" s="8" t="s">
        <v>27</v>
      </c>
      <c r="K334" s="60">
        <f t="shared" si="51"/>
        <v>0.7</v>
      </c>
      <c r="M334" s="14">
        <v>6.75</v>
      </c>
      <c r="O334" s="14">
        <v>6</v>
      </c>
      <c r="Q334" s="14">
        <v>7</v>
      </c>
      <c r="S334" s="14">
        <v>7</v>
      </c>
      <c r="U334" s="14">
        <v>6.75</v>
      </c>
      <c r="W334" s="10">
        <f t="shared" si="52"/>
        <v>6.833333333333333</v>
      </c>
      <c r="Y334" s="10">
        <f t="shared" si="53"/>
        <v>0.4783</v>
      </c>
    </row>
    <row r="335" spans="1:41">
      <c r="C335" s="4">
        <v>8</v>
      </c>
      <c r="D335" s="43" t="s">
        <v>151</v>
      </c>
      <c r="E335" s="64">
        <v>2.7</v>
      </c>
      <c r="G335" s="98">
        <f t="shared" si="50"/>
        <v>0.5</v>
      </c>
      <c r="I335" s="8" t="s">
        <v>27</v>
      </c>
      <c r="K335" s="60">
        <f t="shared" si="51"/>
        <v>0.4</v>
      </c>
      <c r="M335" s="14">
        <v>7.25</v>
      </c>
      <c r="O335" s="14">
        <v>7</v>
      </c>
      <c r="Q335" s="14">
        <v>7.75</v>
      </c>
      <c r="S335" s="14">
        <v>6</v>
      </c>
      <c r="U335" s="14">
        <v>7.25</v>
      </c>
      <c r="W335" s="10">
        <f t="shared" si="52"/>
        <v>7.166666666666667</v>
      </c>
      <c r="Y335" s="10">
        <f t="shared" si="53"/>
        <v>1.4333</v>
      </c>
    </row>
    <row r="336" spans="1:41">
      <c r="C336" s="4">
        <v>9</v>
      </c>
      <c r="D336" s="43" t="s">
        <v>151</v>
      </c>
      <c r="E336" s="64">
        <v>0.2</v>
      </c>
      <c r="G336" s="98">
        <f t="shared" si="50"/>
        <v>0.2</v>
      </c>
      <c r="I336" s="8" t="s">
        <v>28</v>
      </c>
      <c r="K336" s="60">
        <f t="shared" si="51"/>
        <v>0.4</v>
      </c>
      <c r="M336" s="14">
        <v>7</v>
      </c>
      <c r="O336" s="14">
        <v>6.5</v>
      </c>
      <c r="Q336" s="14">
        <v>7.25</v>
      </c>
      <c r="S336" s="14">
        <v>6.75</v>
      </c>
      <c r="U336" s="14">
        <v>7</v>
      </c>
      <c r="W336" s="10">
        <f t="shared" si="52"/>
        <v>6.916666666666667</v>
      </c>
      <c r="Y336" s="10">
        <f t="shared" si="53"/>
        <v>0.55330000000000001</v>
      </c>
    </row>
    <row r="337" spans="3:25">
      <c r="C337" s="4">
        <v>10</v>
      </c>
      <c r="D337" s="43" t="s">
        <v>151</v>
      </c>
      <c r="E337" s="64">
        <v>0.3</v>
      </c>
      <c r="G337" s="98">
        <f t="shared" si="50"/>
        <v>0.3</v>
      </c>
      <c r="I337" s="8" t="s">
        <v>28</v>
      </c>
      <c r="K337" s="60">
        <f t="shared" si="51"/>
        <v>0.4</v>
      </c>
      <c r="M337" s="14">
        <v>7.75</v>
      </c>
      <c r="O337" s="14">
        <v>7.25</v>
      </c>
      <c r="Q337" s="14">
        <v>7</v>
      </c>
      <c r="S337" s="14">
        <v>6.75</v>
      </c>
      <c r="U337" s="14">
        <v>7.25</v>
      </c>
      <c r="W337" s="10">
        <f t="shared" si="52"/>
        <v>7.166666666666667</v>
      </c>
      <c r="Y337" s="10">
        <f t="shared" si="53"/>
        <v>0.86</v>
      </c>
    </row>
    <row r="338" spans="3:25">
      <c r="C338" s="6">
        <v>11</v>
      </c>
      <c r="D338" s="43" t="s">
        <v>151</v>
      </c>
      <c r="E338" s="64">
        <v>0.8</v>
      </c>
      <c r="G338" s="98">
        <f t="shared" si="50"/>
        <v>0.5</v>
      </c>
      <c r="I338" s="8" t="s">
        <v>27</v>
      </c>
      <c r="K338" s="60">
        <f t="shared" si="51"/>
        <v>0.4</v>
      </c>
      <c r="M338" s="14">
        <v>7.25</v>
      </c>
      <c r="O338" s="14">
        <v>6</v>
      </c>
      <c r="Q338" s="14">
        <v>6.5</v>
      </c>
      <c r="S338" s="14">
        <v>7.25</v>
      </c>
      <c r="U338" s="14">
        <v>6</v>
      </c>
      <c r="W338" s="10">
        <f t="shared" si="52"/>
        <v>6.583333333333333</v>
      </c>
      <c r="Y338" s="10">
        <f t="shared" si="53"/>
        <v>1.3167</v>
      </c>
    </row>
    <row r="339" spans="3:25">
      <c r="U339" s="12" t="s">
        <v>30</v>
      </c>
      <c r="Y339" s="10">
        <f>SUM(Y328:Y338)</f>
        <v>50.759900000000002</v>
      </c>
    </row>
    <row r="340" spans="3:25">
      <c r="C340" s="9" t="s">
        <v>255</v>
      </c>
      <c r="U340" s="12" t="s">
        <v>31</v>
      </c>
      <c r="Y340" s="28"/>
    </row>
    <row r="341" spans="3:25">
      <c r="U341" s="12" t="s">
        <v>32</v>
      </c>
      <c r="Y341" s="28"/>
    </row>
    <row r="342" spans="3:25">
      <c r="U342" s="12" t="s">
        <v>33</v>
      </c>
      <c r="Y342" s="10">
        <f>Y339-Y340-Y341</f>
        <v>50.759900000000002</v>
      </c>
    </row>
    <row r="343" spans="3:25">
      <c r="D343" s="13" t="s">
        <v>34</v>
      </c>
      <c r="U343" s="12"/>
    </row>
    <row r="344" spans="3:25">
      <c r="D344" s="2" t="s">
        <v>35</v>
      </c>
      <c r="K344" s="66">
        <f>$H$8</f>
        <v>1.8</v>
      </c>
      <c r="M344" s="14">
        <v>7</v>
      </c>
      <c r="O344" s="14">
        <v>7</v>
      </c>
      <c r="Q344" s="14">
        <v>7</v>
      </c>
      <c r="S344" s="14">
        <v>7</v>
      </c>
      <c r="U344" s="14">
        <v>7</v>
      </c>
      <c r="Y344" s="10">
        <f>(SUM(M344:U344)-MAX(M344:U344)-MIN(M344:U344))*K344</f>
        <v>37.800000000000004</v>
      </c>
    </row>
    <row r="345" spans="3:25">
      <c r="D345" s="2" t="s">
        <v>36</v>
      </c>
      <c r="K345" s="66">
        <f>$K$8</f>
        <v>1</v>
      </c>
      <c r="M345" s="14">
        <v>7.75</v>
      </c>
      <c r="O345" s="14">
        <v>7.25</v>
      </c>
      <c r="Q345" s="14">
        <v>7</v>
      </c>
      <c r="S345" s="14">
        <v>6.75</v>
      </c>
      <c r="U345" s="14">
        <v>7.25</v>
      </c>
      <c r="Y345" s="10">
        <f t="shared" ref="Y345:Y346" si="54">(SUM(M345:U345)-MAX(M345:U345)-MIN(M345:U345))*K345</f>
        <v>21.5</v>
      </c>
    </row>
    <row r="346" spans="3:25">
      <c r="D346" s="2" t="s">
        <v>37</v>
      </c>
      <c r="K346" s="66">
        <f>$N$8</f>
        <v>1</v>
      </c>
      <c r="M346" s="14">
        <v>7.25</v>
      </c>
      <c r="O346" s="14">
        <v>6</v>
      </c>
      <c r="Q346" s="14">
        <v>6.5</v>
      </c>
      <c r="S346" s="14">
        <v>7.25</v>
      </c>
      <c r="U346" s="14">
        <v>6</v>
      </c>
      <c r="Y346" s="10">
        <f t="shared" si="54"/>
        <v>19.75</v>
      </c>
    </row>
    <row r="347" spans="3:25">
      <c r="U347" s="12" t="s">
        <v>38</v>
      </c>
      <c r="Y347" s="10">
        <f>SUM(Y344:Y346)</f>
        <v>79.050000000000011</v>
      </c>
    </row>
    <row r="348" spans="3:25">
      <c r="U348" s="12" t="s">
        <v>39</v>
      </c>
      <c r="Y348" s="28"/>
    </row>
    <row r="349" spans="3:25">
      <c r="U349" s="12" t="s">
        <v>40</v>
      </c>
      <c r="Y349" s="10">
        <f>Y347-Y348</f>
        <v>79.050000000000011</v>
      </c>
    </row>
    <row r="351" spans="3:25">
      <c r="C351" s="3" t="s">
        <v>8</v>
      </c>
      <c r="D351" s="44" t="s">
        <v>101</v>
      </c>
      <c r="E351" s="62"/>
    </row>
    <row r="352" spans="3:25">
      <c r="C352" s="3" t="s">
        <v>9</v>
      </c>
      <c r="D352" s="45" t="s">
        <v>102</v>
      </c>
      <c r="E352" s="62"/>
    </row>
    <row r="353" spans="1:41">
      <c r="C353" s="3" t="s">
        <v>10</v>
      </c>
      <c r="D353" s="41" t="s">
        <v>16</v>
      </c>
      <c r="E353" s="62"/>
    </row>
    <row r="354" spans="1:41">
      <c r="C354" s="3" t="s">
        <v>11</v>
      </c>
      <c r="D354" s="44" t="s">
        <v>162</v>
      </c>
      <c r="E354" s="62"/>
      <c r="AA354" s="46"/>
      <c r="AC354" s="46" t="s">
        <v>148</v>
      </c>
      <c r="AF354" s="2" t="s">
        <v>54</v>
      </c>
    </row>
    <row r="355" spans="1:41" ht="6.75" customHeight="1">
      <c r="C355" s="4"/>
      <c r="D355" s="41"/>
      <c r="E355" s="62"/>
      <c r="AA355" s="46"/>
      <c r="AC355" s="46"/>
    </row>
    <row r="356" spans="1:41">
      <c r="A356" s="2" t="s">
        <v>25</v>
      </c>
      <c r="B356" s="15" t="s">
        <v>41</v>
      </c>
      <c r="C356" s="3" t="s">
        <v>12</v>
      </c>
      <c r="D356" s="2" t="s">
        <v>1</v>
      </c>
      <c r="E356" s="61">
        <f>SUM(E359:E369)</f>
        <v>18.499999999999996</v>
      </c>
      <c r="M356" s="7" t="s">
        <v>17</v>
      </c>
      <c r="O356" s="7" t="s">
        <v>18</v>
      </c>
      <c r="Q356" s="7" t="s">
        <v>19</v>
      </c>
      <c r="S356" s="7" t="s">
        <v>20</v>
      </c>
      <c r="U356" s="7" t="s">
        <v>21</v>
      </c>
      <c r="W356" s="10" t="s">
        <v>22</v>
      </c>
      <c r="Y356" s="10" t="s">
        <v>23</v>
      </c>
      <c r="AA356" s="46" t="s">
        <v>176</v>
      </c>
      <c r="AC356" s="46" t="s">
        <v>264</v>
      </c>
      <c r="AD356" s="2" t="s">
        <v>24</v>
      </c>
      <c r="AF356" s="3" t="s">
        <v>8</v>
      </c>
      <c r="AG356" s="3" t="s">
        <v>9</v>
      </c>
      <c r="AH356" s="3" t="s">
        <v>10</v>
      </c>
      <c r="AI356" s="3" t="s">
        <v>11</v>
      </c>
      <c r="AJ356" s="5" t="s">
        <v>2</v>
      </c>
      <c r="AK356" s="13" t="s">
        <v>34</v>
      </c>
      <c r="AL356" s="13" t="s">
        <v>173</v>
      </c>
      <c r="AM356" s="13" t="s">
        <v>174</v>
      </c>
      <c r="AN356" s="13" t="s">
        <v>264</v>
      </c>
      <c r="AO356" s="13" t="s">
        <v>24</v>
      </c>
    </row>
    <row r="357" spans="1:41" ht="6.75" customHeight="1">
      <c r="C357" s="4"/>
      <c r="D357" s="41"/>
      <c r="E357" s="62"/>
    </row>
    <row r="358" spans="1:41">
      <c r="D358" s="42" t="s">
        <v>2</v>
      </c>
      <c r="E358" s="63" t="s">
        <v>13</v>
      </c>
      <c r="G358" s="2" t="s">
        <v>26</v>
      </c>
      <c r="I358" s="2" t="s">
        <v>14</v>
      </c>
      <c r="K358" s="2" t="s">
        <v>15</v>
      </c>
    </row>
    <row r="359" spans="1:41">
      <c r="A359" s="2">
        <f>RANK(AD359,$AD$18:$AD$629,0)</f>
        <v>9</v>
      </c>
      <c r="B359" s="11">
        <v>12</v>
      </c>
      <c r="C359" s="4">
        <v>1</v>
      </c>
      <c r="D359" s="43" t="s">
        <v>151</v>
      </c>
      <c r="E359" s="64">
        <v>0.25</v>
      </c>
      <c r="G359" s="98">
        <f>_xlfn.IFS(I359="　",E359,IF(COUNTIF(D359,"*Acro*")&gt;=1,AND(I359="*")),"0.100",IF(E359&lt;=0.5,AND(I359="*")),ROUND(E359/2,2),I359="*",0.5,I359="**",0)</f>
        <v>0.25</v>
      </c>
      <c r="I359" s="8" t="s">
        <v>28</v>
      </c>
      <c r="K359" s="60">
        <f>IF(D359="","",IF(COUNTIF(D359,"*HYBRID*")&gt;=1,$D$8,IF(AND(COUNTIF(D359,"*Acro*")&gt;=1),$E$8,IF(AND(COUNTIF(D359,"*TRE*")&gt;=1),$G$8))))</f>
        <v>0.4</v>
      </c>
      <c r="M359" s="14">
        <v>6</v>
      </c>
      <c r="O359" s="14">
        <v>7.25</v>
      </c>
      <c r="Q359" s="14">
        <v>6.75</v>
      </c>
      <c r="S359" s="14">
        <v>7.25</v>
      </c>
      <c r="U359" s="14">
        <v>7</v>
      </c>
      <c r="W359" s="10">
        <f>(SUM(M359:U359)-MAX(M359:U359)-MIN(M359:U359))/3</f>
        <v>7</v>
      </c>
      <c r="Y359" s="10">
        <f>IF(D359="","",ROUND(W359*G359*K359,4))</f>
        <v>0.7</v>
      </c>
      <c r="AA359" s="68">
        <v>40</v>
      </c>
      <c r="AC359" s="59"/>
      <c r="AD359" s="69">
        <f>Y373+Y380+AA359-AC359-AC360</f>
        <v>167.10989999999998</v>
      </c>
      <c r="AF359" s="38" t="str">
        <f>D351</f>
        <v>喜多方アーティスティックスイミングクラブ</v>
      </c>
      <c r="AG359" s="38" t="str">
        <f>D352</f>
        <v>喜多方アーティスティックスイミングクラブA</v>
      </c>
      <c r="AH359" s="38" t="str">
        <f>D353</f>
        <v>来藤らんらん/若藤わかな</v>
      </c>
      <c r="AI359" s="38" t="str">
        <f>D354</f>
        <v>らん</v>
      </c>
      <c r="AJ359" s="72">
        <f>Y373</f>
        <v>50.759900000000002</v>
      </c>
      <c r="AK359" s="40">
        <f>Y380</f>
        <v>76.349999999999994</v>
      </c>
      <c r="AL359" s="70">
        <f>AA359</f>
        <v>40</v>
      </c>
      <c r="AM359" s="71">
        <f>AC359</f>
        <v>0</v>
      </c>
      <c r="AN359" s="71">
        <f>AC360</f>
        <v>0</v>
      </c>
      <c r="AO359" s="69">
        <f>AD359</f>
        <v>167.10989999999998</v>
      </c>
    </row>
    <row r="360" spans="1:41">
      <c r="C360" s="4">
        <v>2</v>
      </c>
      <c r="D360" s="43" t="s">
        <v>151</v>
      </c>
      <c r="E360" s="64">
        <v>5.95</v>
      </c>
      <c r="G360" s="98">
        <f t="shared" ref="G360:G369" si="55">_xlfn.IFS(I360="　",E360,IF(COUNTIF(D360,"*Acro*")&gt;=1,AND(I360="*")),"0.100",IF(E360&lt;=0.5,AND(I360="*")),ROUND(E360/2,2),I360="*",0.5,I360="**",0)</f>
        <v>5.95</v>
      </c>
      <c r="I360" s="8" t="s">
        <v>28</v>
      </c>
      <c r="K360" s="60">
        <f t="shared" ref="K360:K369" si="56">IF(D360="","",IF(COUNTIF(D360,"*HYBRID*")&gt;=1,$D$8,IF(AND(COUNTIF(D360,"*Acro*")&gt;=1),$E$8,IF(AND(COUNTIF(D360,"*TRE*")&gt;=1),$G$8))))</f>
        <v>0.4</v>
      </c>
      <c r="M360" s="14">
        <v>7</v>
      </c>
      <c r="O360" s="14">
        <v>6</v>
      </c>
      <c r="Q360" s="14">
        <v>7.25</v>
      </c>
      <c r="S360" s="14">
        <v>6</v>
      </c>
      <c r="U360" s="14">
        <v>6</v>
      </c>
      <c r="W360" s="10">
        <f t="shared" ref="W360:W369" si="57">(SUM(M360:U360)-MAX(M360:U360)-MIN(M360:U360))/3</f>
        <v>6.333333333333333</v>
      </c>
      <c r="Y360" s="10">
        <f t="shared" ref="Y360:Y369" si="58">IF(D360="","",ROUND(W360*G360*K360,4))</f>
        <v>15.0733</v>
      </c>
      <c r="AC360" s="59"/>
    </row>
    <row r="361" spans="1:41">
      <c r="C361" s="4">
        <v>3</v>
      </c>
      <c r="D361" s="43" t="s">
        <v>3</v>
      </c>
      <c r="E361" s="64">
        <v>2.1</v>
      </c>
      <c r="G361" s="98">
        <f t="shared" si="55"/>
        <v>0.5</v>
      </c>
      <c r="I361" s="8" t="s">
        <v>27</v>
      </c>
      <c r="K361" s="60">
        <f t="shared" si="56"/>
        <v>0.8</v>
      </c>
      <c r="M361" s="14">
        <v>6.5</v>
      </c>
      <c r="O361" s="14">
        <v>7.5</v>
      </c>
      <c r="Q361" s="14">
        <v>7</v>
      </c>
      <c r="S361" s="14">
        <v>6.75</v>
      </c>
      <c r="U361" s="14">
        <v>7</v>
      </c>
      <c r="W361" s="10">
        <f t="shared" si="57"/>
        <v>6.916666666666667</v>
      </c>
      <c r="Y361" s="10">
        <f t="shared" si="58"/>
        <v>2.7667000000000002</v>
      </c>
    </row>
    <row r="362" spans="1:41">
      <c r="C362" s="4">
        <v>4</v>
      </c>
      <c r="D362" s="43" t="s">
        <v>4</v>
      </c>
      <c r="E362" s="64">
        <v>0.1</v>
      </c>
      <c r="G362" s="98">
        <f t="shared" si="55"/>
        <v>0.1</v>
      </c>
      <c r="I362" s="8" t="s">
        <v>28</v>
      </c>
      <c r="K362" s="60">
        <f t="shared" si="56"/>
        <v>0.7</v>
      </c>
      <c r="M362" s="14">
        <v>7.25</v>
      </c>
      <c r="O362" s="14">
        <v>6.75</v>
      </c>
      <c r="Q362" s="14">
        <v>6</v>
      </c>
      <c r="S362" s="14">
        <v>7.25</v>
      </c>
      <c r="U362" s="14">
        <v>6.5</v>
      </c>
      <c r="W362" s="10">
        <f t="shared" si="57"/>
        <v>6.833333333333333</v>
      </c>
      <c r="Y362" s="10">
        <f t="shared" si="58"/>
        <v>0.4783</v>
      </c>
    </row>
    <row r="363" spans="1:41">
      <c r="C363" s="4">
        <v>5</v>
      </c>
      <c r="D363" s="43" t="s">
        <v>3</v>
      </c>
      <c r="E363" s="64">
        <v>2.1</v>
      </c>
      <c r="G363" s="98">
        <f t="shared" si="55"/>
        <v>2.1</v>
      </c>
      <c r="I363" s="8" t="s">
        <v>28</v>
      </c>
      <c r="K363" s="60">
        <f t="shared" si="56"/>
        <v>0.8</v>
      </c>
      <c r="M363" s="14">
        <v>6</v>
      </c>
      <c r="O363" s="14">
        <v>7.25</v>
      </c>
      <c r="Q363" s="14">
        <v>6.75</v>
      </c>
      <c r="S363" s="14">
        <v>6.75</v>
      </c>
      <c r="U363" s="14">
        <v>7.25</v>
      </c>
      <c r="W363" s="10">
        <f t="shared" si="57"/>
        <v>6.916666666666667</v>
      </c>
      <c r="Y363" s="10">
        <f t="shared" si="58"/>
        <v>11.62</v>
      </c>
    </row>
    <row r="364" spans="1:41">
      <c r="C364" s="4">
        <v>6</v>
      </c>
      <c r="D364" s="43" t="s">
        <v>5</v>
      </c>
      <c r="E364" s="64">
        <v>2.7</v>
      </c>
      <c r="G364" s="98">
        <f t="shared" si="55"/>
        <v>2.7</v>
      </c>
      <c r="I364" s="8" t="s">
        <v>28</v>
      </c>
      <c r="K364" s="60">
        <f t="shared" si="56"/>
        <v>0.8</v>
      </c>
      <c r="M364" s="14">
        <v>7.5</v>
      </c>
      <c r="O364" s="14">
        <v>7</v>
      </c>
      <c r="Q364" s="14">
        <v>7.25</v>
      </c>
      <c r="S364" s="14">
        <v>7.25</v>
      </c>
      <c r="U364" s="14">
        <v>6</v>
      </c>
      <c r="W364" s="10">
        <f t="shared" si="57"/>
        <v>7.166666666666667</v>
      </c>
      <c r="Y364" s="10">
        <f t="shared" si="58"/>
        <v>15.48</v>
      </c>
    </row>
    <row r="365" spans="1:41">
      <c r="C365" s="4">
        <v>7</v>
      </c>
      <c r="D365" s="43" t="s">
        <v>6</v>
      </c>
      <c r="E365" s="64">
        <v>1.2</v>
      </c>
      <c r="G365" s="98" t="str">
        <f t="shared" si="55"/>
        <v>0.100</v>
      </c>
      <c r="I365" s="8" t="s">
        <v>27</v>
      </c>
      <c r="K365" s="60">
        <f t="shared" si="56"/>
        <v>0.7</v>
      </c>
      <c r="M365" s="14">
        <v>6.75</v>
      </c>
      <c r="O365" s="14">
        <v>6</v>
      </c>
      <c r="Q365" s="14">
        <v>7</v>
      </c>
      <c r="S365" s="14">
        <v>7</v>
      </c>
      <c r="U365" s="14">
        <v>6.75</v>
      </c>
      <c r="W365" s="10">
        <f t="shared" si="57"/>
        <v>6.833333333333333</v>
      </c>
      <c r="Y365" s="10">
        <f t="shared" si="58"/>
        <v>0.4783</v>
      </c>
    </row>
    <row r="366" spans="1:41">
      <c r="C366" s="4">
        <v>8</v>
      </c>
      <c r="D366" s="43" t="s">
        <v>151</v>
      </c>
      <c r="E366" s="64">
        <v>2.7</v>
      </c>
      <c r="G366" s="98">
        <f t="shared" si="55"/>
        <v>0.5</v>
      </c>
      <c r="I366" s="8" t="s">
        <v>27</v>
      </c>
      <c r="K366" s="60">
        <f t="shared" si="56"/>
        <v>0.4</v>
      </c>
      <c r="M366" s="14">
        <v>7.25</v>
      </c>
      <c r="O366" s="14">
        <v>7</v>
      </c>
      <c r="Q366" s="14">
        <v>7.75</v>
      </c>
      <c r="S366" s="14">
        <v>6</v>
      </c>
      <c r="U366" s="14">
        <v>7.25</v>
      </c>
      <c r="W366" s="10">
        <f t="shared" si="57"/>
        <v>7.166666666666667</v>
      </c>
      <c r="Y366" s="10">
        <f t="shared" si="58"/>
        <v>1.4333</v>
      </c>
    </row>
    <row r="367" spans="1:41">
      <c r="C367" s="4">
        <v>9</v>
      </c>
      <c r="D367" s="43" t="s">
        <v>151</v>
      </c>
      <c r="E367" s="64">
        <v>0.2</v>
      </c>
      <c r="G367" s="98">
        <f t="shared" si="55"/>
        <v>0.2</v>
      </c>
      <c r="I367" s="8" t="s">
        <v>28</v>
      </c>
      <c r="K367" s="60">
        <f t="shared" si="56"/>
        <v>0.4</v>
      </c>
      <c r="M367" s="14">
        <v>7</v>
      </c>
      <c r="O367" s="14">
        <v>6.5</v>
      </c>
      <c r="Q367" s="14">
        <v>7.25</v>
      </c>
      <c r="S367" s="14">
        <v>6.75</v>
      </c>
      <c r="U367" s="14">
        <v>7</v>
      </c>
      <c r="W367" s="10">
        <f t="shared" si="57"/>
        <v>6.916666666666667</v>
      </c>
      <c r="Y367" s="10">
        <f t="shared" si="58"/>
        <v>0.55330000000000001</v>
      </c>
    </row>
    <row r="368" spans="1:41">
      <c r="C368" s="4">
        <v>10</v>
      </c>
      <c r="D368" s="43" t="s">
        <v>151</v>
      </c>
      <c r="E368" s="64">
        <v>0.3</v>
      </c>
      <c r="G368" s="98">
        <f t="shared" si="55"/>
        <v>0.3</v>
      </c>
      <c r="I368" s="8" t="s">
        <v>28</v>
      </c>
      <c r="K368" s="60">
        <f t="shared" si="56"/>
        <v>0.4</v>
      </c>
      <c r="M368" s="14">
        <v>7.75</v>
      </c>
      <c r="O368" s="14">
        <v>7.25</v>
      </c>
      <c r="Q368" s="14">
        <v>7</v>
      </c>
      <c r="S368" s="14">
        <v>6.75</v>
      </c>
      <c r="U368" s="14">
        <v>7.25</v>
      </c>
      <c r="W368" s="10">
        <f t="shared" si="57"/>
        <v>7.166666666666667</v>
      </c>
      <c r="Y368" s="10">
        <f t="shared" si="58"/>
        <v>0.86</v>
      </c>
    </row>
    <row r="369" spans="3:25">
      <c r="C369" s="6">
        <v>11</v>
      </c>
      <c r="D369" s="43" t="s">
        <v>151</v>
      </c>
      <c r="E369" s="64">
        <v>0.9</v>
      </c>
      <c r="G369" s="98">
        <f t="shared" si="55"/>
        <v>0.5</v>
      </c>
      <c r="I369" s="8" t="s">
        <v>27</v>
      </c>
      <c r="K369" s="60">
        <f t="shared" si="56"/>
        <v>0.4</v>
      </c>
      <c r="M369" s="14">
        <v>7.25</v>
      </c>
      <c r="O369" s="14">
        <v>6</v>
      </c>
      <c r="Q369" s="14">
        <v>6.5</v>
      </c>
      <c r="S369" s="14">
        <v>7.25</v>
      </c>
      <c r="U369" s="14">
        <v>6</v>
      </c>
      <c r="W369" s="10">
        <f t="shared" si="57"/>
        <v>6.583333333333333</v>
      </c>
      <c r="Y369" s="10">
        <f t="shared" si="58"/>
        <v>1.3167</v>
      </c>
    </row>
    <row r="370" spans="3:25">
      <c r="U370" s="12" t="s">
        <v>30</v>
      </c>
      <c r="Y370" s="10">
        <f>SUM(Y359:Y369)</f>
        <v>50.759900000000002</v>
      </c>
    </row>
    <row r="371" spans="3:25">
      <c r="C371" s="9" t="s">
        <v>255</v>
      </c>
      <c r="U371" s="12" t="s">
        <v>31</v>
      </c>
      <c r="Y371" s="28"/>
    </row>
    <row r="372" spans="3:25">
      <c r="U372" s="12" t="s">
        <v>32</v>
      </c>
      <c r="Y372" s="28"/>
    </row>
    <row r="373" spans="3:25">
      <c r="U373" s="12" t="s">
        <v>33</v>
      </c>
      <c r="Y373" s="10">
        <f>Y370-Y371-Y372</f>
        <v>50.759900000000002</v>
      </c>
    </row>
    <row r="374" spans="3:25">
      <c r="D374" s="13" t="s">
        <v>34</v>
      </c>
      <c r="U374" s="12"/>
    </row>
    <row r="375" spans="3:25">
      <c r="D375" s="2" t="s">
        <v>35</v>
      </c>
      <c r="K375" s="66">
        <f>$H$8</f>
        <v>1.8</v>
      </c>
      <c r="M375" s="14">
        <v>6.5</v>
      </c>
      <c r="O375" s="14">
        <v>6.5</v>
      </c>
      <c r="Q375" s="14">
        <v>6.5</v>
      </c>
      <c r="S375" s="14">
        <v>6.5</v>
      </c>
      <c r="U375" s="14">
        <v>6.5</v>
      </c>
      <c r="Y375" s="10">
        <f>(SUM(M375:U375)-MAX(M375:U375)-MIN(M375:U375))*K375</f>
        <v>35.1</v>
      </c>
    </row>
    <row r="376" spans="3:25">
      <c r="D376" s="2" t="s">
        <v>36</v>
      </c>
      <c r="K376" s="66">
        <f>$K$8</f>
        <v>1</v>
      </c>
      <c r="M376" s="14">
        <v>7.75</v>
      </c>
      <c r="O376" s="14">
        <v>7.25</v>
      </c>
      <c r="Q376" s="14">
        <v>7</v>
      </c>
      <c r="S376" s="14">
        <v>6.75</v>
      </c>
      <c r="U376" s="14">
        <v>7.25</v>
      </c>
      <c r="Y376" s="10">
        <f t="shared" ref="Y376:Y377" si="59">(SUM(M376:U376)-MAX(M376:U376)-MIN(M376:U376))*K376</f>
        <v>21.5</v>
      </c>
    </row>
    <row r="377" spans="3:25">
      <c r="D377" s="2" t="s">
        <v>37</v>
      </c>
      <c r="K377" s="66">
        <f>$N$8</f>
        <v>1</v>
      </c>
      <c r="M377" s="14">
        <v>7.25</v>
      </c>
      <c r="O377" s="14">
        <v>6</v>
      </c>
      <c r="Q377" s="14">
        <v>6.5</v>
      </c>
      <c r="S377" s="14">
        <v>7.25</v>
      </c>
      <c r="U377" s="14">
        <v>6</v>
      </c>
      <c r="Y377" s="10">
        <f t="shared" si="59"/>
        <v>19.75</v>
      </c>
    </row>
    <row r="378" spans="3:25">
      <c r="U378" s="12" t="s">
        <v>38</v>
      </c>
      <c r="Y378" s="10">
        <f>SUM(Y375:Y377)</f>
        <v>76.349999999999994</v>
      </c>
    </row>
    <row r="379" spans="3:25">
      <c r="U379" s="12" t="s">
        <v>39</v>
      </c>
      <c r="Y379" s="28"/>
    </row>
    <row r="380" spans="3:25">
      <c r="U380" s="12" t="s">
        <v>40</v>
      </c>
      <c r="Y380" s="10">
        <f>Y378-Y379</f>
        <v>76.349999999999994</v>
      </c>
    </row>
    <row r="382" spans="3:25">
      <c r="C382" s="3" t="s">
        <v>8</v>
      </c>
      <c r="D382" s="44" t="s">
        <v>103</v>
      </c>
      <c r="E382" s="62"/>
    </row>
    <row r="383" spans="3:25">
      <c r="C383" s="3" t="s">
        <v>9</v>
      </c>
      <c r="D383" s="45" t="s">
        <v>104</v>
      </c>
      <c r="E383" s="62"/>
    </row>
    <row r="384" spans="3:25">
      <c r="C384" s="3" t="s">
        <v>10</v>
      </c>
      <c r="D384" s="44" t="s">
        <v>163</v>
      </c>
      <c r="E384" s="62"/>
    </row>
    <row r="385" spans="1:41">
      <c r="C385" s="3" t="s">
        <v>11</v>
      </c>
      <c r="D385" s="45"/>
      <c r="E385" s="62"/>
      <c r="AA385" s="46"/>
      <c r="AC385" s="46" t="s">
        <v>148</v>
      </c>
      <c r="AF385" s="2" t="s">
        <v>54</v>
      </c>
    </row>
    <row r="386" spans="1:41" ht="6.75" customHeight="1">
      <c r="C386" s="4"/>
      <c r="D386" s="41"/>
      <c r="E386" s="62"/>
      <c r="AA386" s="46"/>
      <c r="AC386" s="46"/>
    </row>
    <row r="387" spans="1:41">
      <c r="A387" s="2" t="s">
        <v>25</v>
      </c>
      <c r="B387" s="15" t="s">
        <v>41</v>
      </c>
      <c r="C387" s="3" t="s">
        <v>12</v>
      </c>
      <c r="D387" s="2" t="s">
        <v>1</v>
      </c>
      <c r="E387" s="61">
        <f>SUM(E390:E400)</f>
        <v>18.049999999999997</v>
      </c>
      <c r="M387" s="7" t="s">
        <v>17</v>
      </c>
      <c r="O387" s="7" t="s">
        <v>18</v>
      </c>
      <c r="Q387" s="7" t="s">
        <v>19</v>
      </c>
      <c r="S387" s="7" t="s">
        <v>20</v>
      </c>
      <c r="U387" s="7" t="s">
        <v>21</v>
      </c>
      <c r="W387" s="10" t="s">
        <v>22</v>
      </c>
      <c r="Y387" s="10" t="s">
        <v>23</v>
      </c>
      <c r="AA387" s="46" t="s">
        <v>176</v>
      </c>
      <c r="AC387" s="46" t="s">
        <v>264</v>
      </c>
      <c r="AD387" s="2" t="s">
        <v>24</v>
      </c>
      <c r="AF387" s="3" t="s">
        <v>8</v>
      </c>
      <c r="AG387" s="3" t="s">
        <v>9</v>
      </c>
      <c r="AH387" s="3" t="s">
        <v>10</v>
      </c>
      <c r="AI387" s="3" t="s">
        <v>11</v>
      </c>
      <c r="AJ387" s="5" t="s">
        <v>2</v>
      </c>
      <c r="AK387" s="13" t="s">
        <v>34</v>
      </c>
      <c r="AL387" s="13" t="s">
        <v>173</v>
      </c>
      <c r="AM387" s="13" t="s">
        <v>174</v>
      </c>
      <c r="AN387" s="13" t="s">
        <v>264</v>
      </c>
      <c r="AO387" s="13" t="s">
        <v>24</v>
      </c>
    </row>
    <row r="388" spans="1:41" ht="6.75" customHeight="1">
      <c r="C388" s="4"/>
      <c r="D388" s="41"/>
      <c r="E388" s="62"/>
    </row>
    <row r="389" spans="1:41">
      <c r="D389" s="42" t="s">
        <v>2</v>
      </c>
      <c r="E389" s="63" t="s">
        <v>13</v>
      </c>
      <c r="G389" s="2" t="s">
        <v>26</v>
      </c>
      <c r="I389" s="2" t="s">
        <v>14</v>
      </c>
      <c r="K389" s="2" t="s">
        <v>15</v>
      </c>
    </row>
    <row r="390" spans="1:41">
      <c r="A390" s="2">
        <f>RANK(AD390,$AD$18:$AD$629,0)</f>
        <v>12</v>
      </c>
      <c r="B390" s="11">
        <v>13</v>
      </c>
      <c r="C390" s="4">
        <v>1</v>
      </c>
      <c r="D390" s="43" t="s">
        <v>151</v>
      </c>
      <c r="E390" s="64">
        <v>0.25</v>
      </c>
      <c r="G390" s="98">
        <f>_xlfn.IFS(I390="　",E390,IF(COUNTIF(D390,"*Acro*")&gt;=1,AND(I390="*")),"0.100",IF(E390&lt;=0.5,AND(I390="*")),ROUND(E390/2,2),I390="*",0.5,I390="**",0)</f>
        <v>0.25</v>
      </c>
      <c r="I390" s="8" t="s">
        <v>28</v>
      </c>
      <c r="K390" s="60">
        <f>IF(D390="","",IF(COUNTIF(D390,"*HYBRID*")&gt;=1,$D$8,IF(AND(COUNTIF(D390,"*Acro*")&gt;=1),$E$8,IF(AND(COUNTIF(D390,"*TRE*")&gt;=1),$G$8))))</f>
        <v>0.4</v>
      </c>
      <c r="M390" s="14">
        <v>6</v>
      </c>
      <c r="O390" s="14">
        <v>7.25</v>
      </c>
      <c r="Q390" s="14">
        <v>6.75</v>
      </c>
      <c r="S390" s="14">
        <v>7.25</v>
      </c>
      <c r="U390" s="14">
        <v>7</v>
      </c>
      <c r="W390" s="10">
        <f>(SUM(M390:U390)-MAX(M390:U390)-MIN(M390:U390))/3</f>
        <v>7</v>
      </c>
      <c r="Y390" s="10">
        <f>IF(D390="","",ROUND(W390*G390*K390,4))</f>
        <v>0.7</v>
      </c>
      <c r="AA390" s="68">
        <v>40</v>
      </c>
      <c r="AC390" s="59">
        <v>2</v>
      </c>
      <c r="AD390" s="69">
        <f>Y404+Y411+AA390-AC390-AC391</f>
        <v>161.69890000000001</v>
      </c>
      <c r="AF390" s="38" t="str">
        <f>D382</f>
        <v>桜島アーティスティックスイミングクラブ</v>
      </c>
      <c r="AG390" s="38" t="str">
        <f>D383</f>
        <v>桜島アーティスティックスイミングクラブA</v>
      </c>
      <c r="AH390" s="38" t="str">
        <f>D384</f>
        <v>藤らん/藤わか</v>
      </c>
      <c r="AI390" s="38">
        <f>D385</f>
        <v>0</v>
      </c>
      <c r="AJ390" s="72">
        <f>Y404</f>
        <v>50.048900000000003</v>
      </c>
      <c r="AK390" s="40">
        <f>Y411</f>
        <v>73.650000000000006</v>
      </c>
      <c r="AL390" s="70">
        <f>AA390</f>
        <v>40</v>
      </c>
      <c r="AM390" s="71">
        <f>AC390</f>
        <v>2</v>
      </c>
      <c r="AN390" s="71">
        <f>AC391</f>
        <v>0</v>
      </c>
      <c r="AO390" s="69">
        <f>AD390</f>
        <v>161.69890000000001</v>
      </c>
    </row>
    <row r="391" spans="1:41">
      <c r="C391" s="4">
        <v>2</v>
      </c>
      <c r="D391" s="43" t="s">
        <v>151</v>
      </c>
      <c r="E391" s="64">
        <v>5.95</v>
      </c>
      <c r="G391" s="98">
        <f t="shared" ref="G391:G400" si="60">_xlfn.IFS(I391="　",E391,IF(COUNTIF(D391,"*Acro*")&gt;=1,AND(I391="*")),"0.100",IF(E391&lt;=0.5,AND(I391="*")),ROUND(E391/2,2),I391="*",0.5,I391="**",0)</f>
        <v>5.95</v>
      </c>
      <c r="I391" s="8" t="s">
        <v>28</v>
      </c>
      <c r="K391" s="60">
        <f t="shared" ref="K391:K400" si="61">IF(D391="","",IF(COUNTIF(D391,"*HYBRID*")&gt;=1,$D$8,IF(AND(COUNTIF(D391,"*Acro*")&gt;=1),$E$8,IF(AND(COUNTIF(D391,"*TRE*")&gt;=1),$G$8))))</f>
        <v>0.4</v>
      </c>
      <c r="M391" s="14">
        <v>7</v>
      </c>
      <c r="O391" s="14">
        <v>6</v>
      </c>
      <c r="Q391" s="14">
        <v>7.25</v>
      </c>
      <c r="S391" s="14">
        <v>6</v>
      </c>
      <c r="U391" s="14">
        <v>6</v>
      </c>
      <c r="W391" s="10">
        <f t="shared" ref="W391:W400" si="62">(SUM(M391:U391)-MAX(M391:U391)-MIN(M391:U391))/3</f>
        <v>6.333333333333333</v>
      </c>
      <c r="Y391" s="10">
        <f t="shared" ref="Y391:Y400" si="63">IF(D391="","",ROUND(W391*G391*K391,4))</f>
        <v>15.0733</v>
      </c>
      <c r="AC391" s="59"/>
    </row>
    <row r="392" spans="1:41">
      <c r="C392" s="4">
        <v>3</v>
      </c>
      <c r="D392" s="43" t="s">
        <v>3</v>
      </c>
      <c r="E392" s="64">
        <v>2.1</v>
      </c>
      <c r="G392" s="98">
        <f t="shared" si="60"/>
        <v>0.5</v>
      </c>
      <c r="I392" s="8" t="s">
        <v>27</v>
      </c>
      <c r="K392" s="60">
        <f t="shared" si="61"/>
        <v>0.8</v>
      </c>
      <c r="M392" s="14">
        <v>6.5</v>
      </c>
      <c r="O392" s="14">
        <v>7.5</v>
      </c>
      <c r="Q392" s="14">
        <v>7</v>
      </c>
      <c r="S392" s="14">
        <v>6.75</v>
      </c>
      <c r="U392" s="14">
        <v>7</v>
      </c>
      <c r="W392" s="10">
        <f t="shared" si="62"/>
        <v>6.916666666666667</v>
      </c>
      <c r="Y392" s="10">
        <f t="shared" si="63"/>
        <v>2.7667000000000002</v>
      </c>
    </row>
    <row r="393" spans="1:41">
      <c r="C393" s="4">
        <v>4</v>
      </c>
      <c r="D393" s="43" t="s">
        <v>4</v>
      </c>
      <c r="E393" s="64">
        <v>0.1</v>
      </c>
      <c r="G393" s="98">
        <f t="shared" si="60"/>
        <v>0.1</v>
      </c>
      <c r="I393" s="8" t="s">
        <v>28</v>
      </c>
      <c r="K393" s="60">
        <f t="shared" si="61"/>
        <v>0.7</v>
      </c>
      <c r="M393" s="14">
        <v>7.25</v>
      </c>
      <c r="O393" s="14">
        <v>6.75</v>
      </c>
      <c r="Q393" s="14">
        <v>6</v>
      </c>
      <c r="S393" s="14">
        <v>7.25</v>
      </c>
      <c r="U393" s="14">
        <v>6.5</v>
      </c>
      <c r="W393" s="10">
        <f t="shared" si="62"/>
        <v>6.833333333333333</v>
      </c>
      <c r="Y393" s="10">
        <f t="shared" si="63"/>
        <v>0.4783</v>
      </c>
    </row>
    <row r="394" spans="1:41">
      <c r="C394" s="4">
        <v>5</v>
      </c>
      <c r="D394" s="43" t="s">
        <v>3</v>
      </c>
      <c r="E394" s="64">
        <v>2.1</v>
      </c>
      <c r="G394" s="98">
        <f t="shared" si="60"/>
        <v>2.1</v>
      </c>
      <c r="I394" s="8" t="s">
        <v>28</v>
      </c>
      <c r="K394" s="60">
        <f t="shared" si="61"/>
        <v>0.8</v>
      </c>
      <c r="M394" s="14">
        <v>6</v>
      </c>
      <c r="O394" s="14">
        <v>7.25</v>
      </c>
      <c r="Q394" s="14">
        <v>6.75</v>
      </c>
      <c r="S394" s="14">
        <v>6.75</v>
      </c>
      <c r="U394" s="14">
        <v>7.25</v>
      </c>
      <c r="W394" s="10">
        <f t="shared" si="62"/>
        <v>6.916666666666667</v>
      </c>
      <c r="Y394" s="10">
        <f t="shared" si="63"/>
        <v>11.62</v>
      </c>
    </row>
    <row r="395" spans="1:41">
      <c r="C395" s="4">
        <v>6</v>
      </c>
      <c r="D395" s="43" t="s">
        <v>5</v>
      </c>
      <c r="E395" s="64">
        <v>2.7</v>
      </c>
      <c r="G395" s="98">
        <f t="shared" si="60"/>
        <v>2.7</v>
      </c>
      <c r="I395" s="8" t="s">
        <v>28</v>
      </c>
      <c r="K395" s="60">
        <f t="shared" si="61"/>
        <v>0.8</v>
      </c>
      <c r="M395" s="14">
        <v>7.5</v>
      </c>
      <c r="O395" s="14">
        <v>7</v>
      </c>
      <c r="Q395" s="14">
        <v>7.25</v>
      </c>
      <c r="S395" s="14">
        <v>7.25</v>
      </c>
      <c r="U395" s="14">
        <v>6</v>
      </c>
      <c r="W395" s="10">
        <f t="shared" si="62"/>
        <v>7.166666666666667</v>
      </c>
      <c r="Y395" s="10">
        <f t="shared" si="63"/>
        <v>15.48</v>
      </c>
    </row>
    <row r="396" spans="1:41">
      <c r="C396" s="4">
        <v>7</v>
      </c>
      <c r="D396" s="43" t="s">
        <v>6</v>
      </c>
      <c r="E396" s="64">
        <v>1.2</v>
      </c>
      <c r="G396" s="98" t="str">
        <f t="shared" si="60"/>
        <v>0.100</v>
      </c>
      <c r="I396" s="8" t="s">
        <v>27</v>
      </c>
      <c r="K396" s="60">
        <f t="shared" si="61"/>
        <v>0.7</v>
      </c>
      <c r="M396" s="14">
        <v>6.75</v>
      </c>
      <c r="O396" s="14">
        <v>6</v>
      </c>
      <c r="Q396" s="14">
        <v>7</v>
      </c>
      <c r="S396" s="14">
        <v>7</v>
      </c>
      <c r="U396" s="14">
        <v>6.75</v>
      </c>
      <c r="W396" s="10">
        <f t="shared" si="62"/>
        <v>6.833333333333333</v>
      </c>
      <c r="Y396" s="10">
        <f t="shared" si="63"/>
        <v>0.4783</v>
      </c>
    </row>
    <row r="397" spans="1:41">
      <c r="C397" s="4">
        <v>8</v>
      </c>
      <c r="D397" s="43" t="s">
        <v>151</v>
      </c>
      <c r="E397" s="64">
        <v>2.7</v>
      </c>
      <c r="G397" s="98">
        <f t="shared" si="60"/>
        <v>0.5</v>
      </c>
      <c r="I397" s="8" t="s">
        <v>27</v>
      </c>
      <c r="K397" s="60">
        <f t="shared" si="61"/>
        <v>0.4</v>
      </c>
      <c r="M397" s="14">
        <v>7.25</v>
      </c>
      <c r="O397" s="14">
        <v>7</v>
      </c>
      <c r="Q397" s="14">
        <v>7.75</v>
      </c>
      <c r="S397" s="14">
        <v>6</v>
      </c>
      <c r="U397" s="14">
        <v>7.25</v>
      </c>
      <c r="W397" s="10">
        <f t="shared" si="62"/>
        <v>7.166666666666667</v>
      </c>
      <c r="Y397" s="10">
        <f t="shared" si="63"/>
        <v>1.4333</v>
      </c>
    </row>
    <row r="398" spans="1:41">
      <c r="C398" s="4">
        <v>9</v>
      </c>
      <c r="D398" s="43" t="s">
        <v>151</v>
      </c>
      <c r="E398" s="64">
        <v>0.2</v>
      </c>
      <c r="G398" s="98">
        <f t="shared" si="60"/>
        <v>0.2</v>
      </c>
      <c r="I398" s="8" t="s">
        <v>28</v>
      </c>
      <c r="K398" s="60">
        <f t="shared" si="61"/>
        <v>0.4</v>
      </c>
      <c r="M398" s="14">
        <v>7</v>
      </c>
      <c r="O398" s="14">
        <v>6.5</v>
      </c>
      <c r="Q398" s="14">
        <v>7.25</v>
      </c>
      <c r="S398" s="14">
        <v>6.75</v>
      </c>
      <c r="U398" s="14">
        <v>7</v>
      </c>
      <c r="W398" s="10">
        <f t="shared" si="62"/>
        <v>6.916666666666667</v>
      </c>
      <c r="Y398" s="10">
        <f t="shared" si="63"/>
        <v>0.55330000000000001</v>
      </c>
    </row>
    <row r="399" spans="1:41">
      <c r="C399" s="4">
        <v>10</v>
      </c>
      <c r="D399" s="43" t="s">
        <v>151</v>
      </c>
      <c r="E399" s="64">
        <v>0.3</v>
      </c>
      <c r="G399" s="98">
        <f t="shared" si="60"/>
        <v>0.3</v>
      </c>
      <c r="I399" s="8" t="s">
        <v>28</v>
      </c>
      <c r="K399" s="60">
        <f t="shared" si="61"/>
        <v>0.4</v>
      </c>
      <c r="M399" s="14">
        <v>7.75</v>
      </c>
      <c r="O399" s="14">
        <v>7.25</v>
      </c>
      <c r="Q399" s="14">
        <v>7</v>
      </c>
      <c r="S399" s="14">
        <v>6.75</v>
      </c>
      <c r="U399" s="14">
        <v>7.25</v>
      </c>
      <c r="W399" s="10">
        <f t="shared" si="62"/>
        <v>7.166666666666667</v>
      </c>
      <c r="Y399" s="10">
        <f t="shared" si="63"/>
        <v>0.86</v>
      </c>
    </row>
    <row r="400" spans="1:41">
      <c r="C400" s="6">
        <v>11</v>
      </c>
      <c r="D400" s="43" t="s">
        <v>151</v>
      </c>
      <c r="E400" s="64">
        <v>0.45</v>
      </c>
      <c r="G400" s="98">
        <f t="shared" si="60"/>
        <v>0.23</v>
      </c>
      <c r="I400" s="8" t="s">
        <v>27</v>
      </c>
      <c r="K400" s="60">
        <f t="shared" si="61"/>
        <v>0.4</v>
      </c>
      <c r="M400" s="14">
        <v>7.25</v>
      </c>
      <c r="O400" s="14">
        <v>6</v>
      </c>
      <c r="Q400" s="14">
        <v>6.5</v>
      </c>
      <c r="S400" s="14">
        <v>7.25</v>
      </c>
      <c r="U400" s="14">
        <v>6</v>
      </c>
      <c r="W400" s="10">
        <f t="shared" si="62"/>
        <v>6.583333333333333</v>
      </c>
      <c r="Y400" s="10">
        <f t="shared" si="63"/>
        <v>0.60570000000000002</v>
      </c>
    </row>
    <row r="401" spans="3:32">
      <c r="U401" s="12" t="s">
        <v>30</v>
      </c>
      <c r="Y401" s="10">
        <f>SUM(Y390:Y400)</f>
        <v>50.048900000000003</v>
      </c>
    </row>
    <row r="402" spans="3:32">
      <c r="C402" s="9" t="s">
        <v>255</v>
      </c>
      <c r="U402" s="12" t="s">
        <v>31</v>
      </c>
      <c r="Y402" s="28"/>
    </row>
    <row r="403" spans="3:32">
      <c r="U403" s="12" t="s">
        <v>32</v>
      </c>
      <c r="Y403" s="28"/>
    </row>
    <row r="404" spans="3:32">
      <c r="U404" s="12" t="s">
        <v>33</v>
      </c>
      <c r="Y404" s="10">
        <f>Y401-Y402-Y403</f>
        <v>50.048900000000003</v>
      </c>
    </row>
    <row r="405" spans="3:32">
      <c r="D405" s="13" t="s">
        <v>34</v>
      </c>
      <c r="U405" s="12"/>
    </row>
    <row r="406" spans="3:32">
      <c r="D406" s="2" t="s">
        <v>35</v>
      </c>
      <c r="K406" s="66">
        <f>$H$8</f>
        <v>1.8</v>
      </c>
      <c r="M406" s="14">
        <v>6</v>
      </c>
      <c r="O406" s="14">
        <v>6</v>
      </c>
      <c r="Q406" s="14">
        <v>6</v>
      </c>
      <c r="S406" s="14">
        <v>6</v>
      </c>
      <c r="U406" s="14">
        <v>6</v>
      </c>
      <c r="Y406" s="10">
        <f>(SUM(M406:U406)-MAX(M406:U406)-MIN(M406:U406))*K406</f>
        <v>32.4</v>
      </c>
    </row>
    <row r="407" spans="3:32">
      <c r="D407" s="2" t="s">
        <v>36</v>
      </c>
      <c r="K407" s="66">
        <f>$K$8</f>
        <v>1</v>
      </c>
      <c r="M407" s="14">
        <v>7.75</v>
      </c>
      <c r="O407" s="14">
        <v>7.25</v>
      </c>
      <c r="Q407" s="14">
        <v>7</v>
      </c>
      <c r="S407" s="14">
        <v>6.75</v>
      </c>
      <c r="U407" s="14">
        <v>7.25</v>
      </c>
      <c r="Y407" s="10">
        <f t="shared" ref="Y407:Y408" si="64">(SUM(M407:U407)-MAX(M407:U407)-MIN(M407:U407))*K407</f>
        <v>21.5</v>
      </c>
    </row>
    <row r="408" spans="3:32">
      <c r="D408" s="2" t="s">
        <v>37</v>
      </c>
      <c r="K408" s="66">
        <f>$N$8</f>
        <v>1</v>
      </c>
      <c r="M408" s="14">
        <v>7.25</v>
      </c>
      <c r="O408" s="14">
        <v>6</v>
      </c>
      <c r="Q408" s="14">
        <v>6.5</v>
      </c>
      <c r="S408" s="14">
        <v>7.25</v>
      </c>
      <c r="U408" s="14">
        <v>6</v>
      </c>
      <c r="Y408" s="10">
        <f t="shared" si="64"/>
        <v>19.75</v>
      </c>
    </row>
    <row r="409" spans="3:32">
      <c r="U409" s="12" t="s">
        <v>38</v>
      </c>
      <c r="Y409" s="10">
        <f>SUM(Y406:Y408)</f>
        <v>73.650000000000006</v>
      </c>
    </row>
    <row r="410" spans="3:32">
      <c r="U410" s="12" t="s">
        <v>39</v>
      </c>
      <c r="Y410" s="28"/>
    </row>
    <row r="411" spans="3:32">
      <c r="U411" s="12" t="s">
        <v>40</v>
      </c>
      <c r="Y411" s="10">
        <f>Y409-Y410</f>
        <v>73.650000000000006</v>
      </c>
    </row>
    <row r="413" spans="3:32">
      <c r="C413" s="3" t="s">
        <v>8</v>
      </c>
      <c r="D413" s="44" t="s">
        <v>105</v>
      </c>
      <c r="E413" s="62"/>
    </row>
    <row r="414" spans="3:32">
      <c r="C414" s="3" t="s">
        <v>9</v>
      </c>
      <c r="D414" s="45" t="s">
        <v>106</v>
      </c>
      <c r="E414" s="62"/>
    </row>
    <row r="415" spans="3:32">
      <c r="C415" s="3" t="s">
        <v>10</v>
      </c>
      <c r="D415" s="45" t="s">
        <v>272</v>
      </c>
      <c r="E415" s="62"/>
    </row>
    <row r="416" spans="3:32">
      <c r="C416" s="3" t="s">
        <v>11</v>
      </c>
      <c r="D416" s="44" t="s">
        <v>164</v>
      </c>
      <c r="E416" s="62"/>
      <c r="AA416" s="46"/>
      <c r="AC416" s="46" t="s">
        <v>148</v>
      </c>
      <c r="AF416" s="2" t="s">
        <v>54</v>
      </c>
    </row>
    <row r="417" spans="1:41" ht="6.75" customHeight="1">
      <c r="C417" s="4"/>
      <c r="D417" s="41"/>
      <c r="E417" s="62"/>
      <c r="AA417" s="46"/>
      <c r="AC417" s="46"/>
    </row>
    <row r="418" spans="1:41">
      <c r="A418" s="2" t="s">
        <v>25</v>
      </c>
      <c r="B418" s="15" t="s">
        <v>41</v>
      </c>
      <c r="C418" s="3" t="s">
        <v>12</v>
      </c>
      <c r="D418" s="2" t="s">
        <v>1</v>
      </c>
      <c r="E418" s="61">
        <f>SUM(E421:E431)</f>
        <v>17.899999999999999</v>
      </c>
      <c r="M418" s="7" t="s">
        <v>17</v>
      </c>
      <c r="O418" s="7" t="s">
        <v>18</v>
      </c>
      <c r="Q418" s="7" t="s">
        <v>19</v>
      </c>
      <c r="S418" s="7" t="s">
        <v>20</v>
      </c>
      <c r="U418" s="7" t="s">
        <v>21</v>
      </c>
      <c r="W418" s="10" t="s">
        <v>22</v>
      </c>
      <c r="Y418" s="10" t="s">
        <v>23</v>
      </c>
      <c r="AA418" s="46" t="s">
        <v>176</v>
      </c>
      <c r="AC418" s="46" t="s">
        <v>264</v>
      </c>
      <c r="AD418" s="2" t="s">
        <v>24</v>
      </c>
      <c r="AF418" s="3" t="s">
        <v>8</v>
      </c>
      <c r="AG418" s="3" t="s">
        <v>9</v>
      </c>
      <c r="AH418" s="3" t="s">
        <v>10</v>
      </c>
      <c r="AI418" s="3" t="s">
        <v>11</v>
      </c>
      <c r="AJ418" s="5" t="s">
        <v>2</v>
      </c>
      <c r="AK418" s="13" t="s">
        <v>34</v>
      </c>
      <c r="AL418" s="13" t="s">
        <v>173</v>
      </c>
      <c r="AM418" s="13" t="s">
        <v>174</v>
      </c>
      <c r="AN418" s="13" t="s">
        <v>264</v>
      </c>
      <c r="AO418" s="13" t="s">
        <v>24</v>
      </c>
    </row>
    <row r="419" spans="1:41" ht="6.75" customHeight="1">
      <c r="C419" s="4"/>
      <c r="D419" s="41"/>
      <c r="E419" s="62"/>
    </row>
    <row r="420" spans="1:41">
      <c r="D420" s="42" t="s">
        <v>2</v>
      </c>
      <c r="E420" s="63" t="s">
        <v>13</v>
      </c>
      <c r="G420" s="2" t="s">
        <v>26</v>
      </c>
      <c r="I420" s="2" t="s">
        <v>14</v>
      </c>
      <c r="K420" s="2" t="s">
        <v>15</v>
      </c>
    </row>
    <row r="421" spans="1:41">
      <c r="A421" s="2">
        <f>RANK(AD421,$AD$18:$AD$629,0)</f>
        <v>2</v>
      </c>
      <c r="B421" s="11">
        <v>14</v>
      </c>
      <c r="C421" s="4">
        <v>1</v>
      </c>
      <c r="D421" s="43" t="s">
        <v>151</v>
      </c>
      <c r="E421" s="64">
        <v>0.25</v>
      </c>
      <c r="G421" s="98">
        <f>_xlfn.IFS(I421="　",E421,IF(COUNTIF(D421,"*Acro*")&gt;=1,AND(I421="*")),"0.100",IF(E421&lt;=0.5,AND(I421="*")),ROUND(E421/2,2),I421="*",0.5,I421="**",0)</f>
        <v>0.25</v>
      </c>
      <c r="I421" s="8" t="s">
        <v>28</v>
      </c>
      <c r="K421" s="60">
        <f>IF(D421="","",IF(COUNTIF(D421,"*HYBRID*")&gt;=1,$D$8,IF(AND(COUNTIF(D421,"*Acro*")&gt;=1),$E$8,IF(AND(COUNTIF(D421,"*TRE*")&gt;=1),$G$8))))</f>
        <v>0.4</v>
      </c>
      <c r="M421" s="14">
        <v>6</v>
      </c>
      <c r="O421" s="14">
        <v>7.25</v>
      </c>
      <c r="Q421" s="14">
        <v>6.75</v>
      </c>
      <c r="S421" s="14">
        <v>7.25</v>
      </c>
      <c r="U421" s="14">
        <v>7</v>
      </c>
      <c r="W421" s="10">
        <f>(SUM(M421:U421)-MAX(M421:U421)-MIN(M421:U421))/3</f>
        <v>7</v>
      </c>
      <c r="Y421" s="10">
        <f>IF(D421="","",ROUND(W421*G421*K421,4))</f>
        <v>0.7</v>
      </c>
      <c r="AA421" s="68">
        <v>40</v>
      </c>
      <c r="AC421" s="59"/>
      <c r="AD421" s="69">
        <f>Y435+Y442+AA421-AC421-AC422</f>
        <v>183.5882</v>
      </c>
      <c r="AF421" s="38" t="str">
        <f>D413</f>
        <v>宇治アーティスティックスイミングクラブ</v>
      </c>
      <c r="AG421" s="38" t="str">
        <f>D414</f>
        <v>宇治アーティスティックスイミングクラブA</v>
      </c>
      <c r="AH421" s="38" t="str">
        <f>D415</f>
        <v>藤かみら/藤さゆり/藤たみこ/藤ななみ/藤るるる</v>
      </c>
      <c r="AI421" s="38" t="str">
        <f>D416</f>
        <v>安藤あいり</v>
      </c>
      <c r="AJ421" s="72">
        <f>Y435</f>
        <v>49.838200000000008</v>
      </c>
      <c r="AK421" s="40">
        <f>Y442</f>
        <v>95.25</v>
      </c>
      <c r="AL421" s="70">
        <f>AA421</f>
        <v>40</v>
      </c>
      <c r="AM421" s="71">
        <f>AC421</f>
        <v>0</v>
      </c>
      <c r="AN421" s="71">
        <f>AC422</f>
        <v>1.5</v>
      </c>
      <c r="AO421" s="69">
        <f>AD421</f>
        <v>183.5882</v>
      </c>
    </row>
    <row r="422" spans="1:41">
      <c r="C422" s="4">
        <v>2</v>
      </c>
      <c r="D422" s="43" t="s">
        <v>151</v>
      </c>
      <c r="E422" s="64">
        <v>5.95</v>
      </c>
      <c r="G422" s="98">
        <f t="shared" ref="G422:G431" si="65">_xlfn.IFS(I422="　",E422,IF(COUNTIF(D422,"*Acro*")&gt;=1,AND(I422="*")),"0.100",IF(E422&lt;=0.5,AND(I422="*")),ROUND(E422/2,2),I422="*",0.5,I422="**",0)</f>
        <v>5.95</v>
      </c>
      <c r="I422" s="8" t="s">
        <v>28</v>
      </c>
      <c r="K422" s="60">
        <f t="shared" ref="K422:K431" si="66">IF(D422="","",IF(COUNTIF(D422,"*HYBRID*")&gt;=1,$D$8,IF(AND(COUNTIF(D422,"*Acro*")&gt;=1),$E$8,IF(AND(COUNTIF(D422,"*TRE*")&gt;=1),$G$8))))</f>
        <v>0.4</v>
      </c>
      <c r="M422" s="14">
        <v>7</v>
      </c>
      <c r="O422" s="14">
        <v>6</v>
      </c>
      <c r="Q422" s="14">
        <v>7.25</v>
      </c>
      <c r="S422" s="14">
        <v>6</v>
      </c>
      <c r="U422" s="14">
        <v>6</v>
      </c>
      <c r="W422" s="10">
        <f t="shared" ref="W422:W431" si="67">(SUM(M422:U422)-MAX(M422:U422)-MIN(M422:U422))/3</f>
        <v>6.333333333333333</v>
      </c>
      <c r="Y422" s="10">
        <f t="shared" ref="Y422:Y431" si="68">IF(D422="","",ROUND(W422*G422*K422,4))</f>
        <v>15.0733</v>
      </c>
      <c r="AC422" s="59">
        <v>1.5</v>
      </c>
    </row>
    <row r="423" spans="1:41">
      <c r="C423" s="4">
        <v>3</v>
      </c>
      <c r="D423" s="43" t="s">
        <v>3</v>
      </c>
      <c r="E423" s="64">
        <v>2.1</v>
      </c>
      <c r="G423" s="98">
        <f t="shared" si="65"/>
        <v>0.5</v>
      </c>
      <c r="I423" s="8" t="s">
        <v>27</v>
      </c>
      <c r="K423" s="60">
        <f t="shared" si="66"/>
        <v>0.8</v>
      </c>
      <c r="M423" s="14">
        <v>6.5</v>
      </c>
      <c r="O423" s="14">
        <v>7.5</v>
      </c>
      <c r="Q423" s="14">
        <v>7</v>
      </c>
      <c r="S423" s="14">
        <v>6.75</v>
      </c>
      <c r="U423" s="14">
        <v>7</v>
      </c>
      <c r="W423" s="10">
        <f t="shared" si="67"/>
        <v>6.916666666666667</v>
      </c>
      <c r="Y423" s="10">
        <f t="shared" si="68"/>
        <v>2.7667000000000002</v>
      </c>
    </row>
    <row r="424" spans="1:41">
      <c r="C424" s="4">
        <v>4</v>
      </c>
      <c r="D424" s="43" t="s">
        <v>4</v>
      </c>
      <c r="E424" s="64">
        <v>0.1</v>
      </c>
      <c r="G424" s="98">
        <f t="shared" si="65"/>
        <v>0.1</v>
      </c>
      <c r="I424" s="8" t="s">
        <v>28</v>
      </c>
      <c r="K424" s="60">
        <f t="shared" si="66"/>
        <v>0.7</v>
      </c>
      <c r="M424" s="14">
        <v>7.25</v>
      </c>
      <c r="O424" s="14">
        <v>6.75</v>
      </c>
      <c r="Q424" s="14">
        <v>6</v>
      </c>
      <c r="S424" s="14">
        <v>7.25</v>
      </c>
      <c r="U424" s="14">
        <v>6.5</v>
      </c>
      <c r="W424" s="10">
        <f t="shared" si="67"/>
        <v>6.833333333333333</v>
      </c>
      <c r="Y424" s="10">
        <f t="shared" si="68"/>
        <v>0.4783</v>
      </c>
    </row>
    <row r="425" spans="1:41">
      <c r="C425" s="4">
        <v>5</v>
      </c>
      <c r="D425" s="43" t="s">
        <v>3</v>
      </c>
      <c r="E425" s="64">
        <v>2.1</v>
      </c>
      <c r="G425" s="98">
        <f t="shared" si="65"/>
        <v>2.1</v>
      </c>
      <c r="I425" s="8" t="s">
        <v>28</v>
      </c>
      <c r="K425" s="60">
        <f t="shared" si="66"/>
        <v>0.8</v>
      </c>
      <c r="M425" s="14">
        <v>6</v>
      </c>
      <c r="O425" s="14">
        <v>7.25</v>
      </c>
      <c r="Q425" s="14">
        <v>6.75</v>
      </c>
      <c r="S425" s="14">
        <v>6.75</v>
      </c>
      <c r="U425" s="14">
        <v>7.25</v>
      </c>
      <c r="W425" s="10">
        <f t="shared" si="67"/>
        <v>6.916666666666667</v>
      </c>
      <c r="Y425" s="10">
        <f t="shared" si="68"/>
        <v>11.62</v>
      </c>
    </row>
    <row r="426" spans="1:41">
      <c r="C426" s="4">
        <v>6</v>
      </c>
      <c r="D426" s="43" t="s">
        <v>5</v>
      </c>
      <c r="E426" s="64">
        <v>2.7</v>
      </c>
      <c r="G426" s="98">
        <f t="shared" si="65"/>
        <v>2.7</v>
      </c>
      <c r="I426" s="8" t="s">
        <v>28</v>
      </c>
      <c r="K426" s="60">
        <f t="shared" si="66"/>
        <v>0.8</v>
      </c>
      <c r="M426" s="14">
        <v>7.5</v>
      </c>
      <c r="O426" s="14">
        <v>7</v>
      </c>
      <c r="Q426" s="14">
        <v>7.25</v>
      </c>
      <c r="S426" s="14">
        <v>7.25</v>
      </c>
      <c r="U426" s="14">
        <v>6</v>
      </c>
      <c r="W426" s="10">
        <f t="shared" si="67"/>
        <v>7.166666666666667</v>
      </c>
      <c r="Y426" s="10">
        <f t="shared" si="68"/>
        <v>15.48</v>
      </c>
    </row>
    <row r="427" spans="1:41">
      <c r="C427" s="4">
        <v>7</v>
      </c>
      <c r="D427" s="43" t="s">
        <v>6</v>
      </c>
      <c r="E427" s="64">
        <v>1.2</v>
      </c>
      <c r="G427" s="98" t="str">
        <f t="shared" si="65"/>
        <v>0.100</v>
      </c>
      <c r="I427" s="8" t="s">
        <v>27</v>
      </c>
      <c r="K427" s="60">
        <f t="shared" si="66"/>
        <v>0.7</v>
      </c>
      <c r="M427" s="14">
        <v>6.75</v>
      </c>
      <c r="O427" s="14">
        <v>6</v>
      </c>
      <c r="Q427" s="14">
        <v>7</v>
      </c>
      <c r="S427" s="14">
        <v>7</v>
      </c>
      <c r="U427" s="14">
        <v>6.75</v>
      </c>
      <c r="W427" s="10">
        <f t="shared" si="67"/>
        <v>6.833333333333333</v>
      </c>
      <c r="Y427" s="10">
        <f t="shared" si="68"/>
        <v>0.4783</v>
      </c>
    </row>
    <row r="428" spans="1:41">
      <c r="C428" s="4">
        <v>8</v>
      </c>
      <c r="D428" s="43" t="s">
        <v>151</v>
      </c>
      <c r="E428" s="64">
        <v>2.7</v>
      </c>
      <c r="G428" s="98">
        <f t="shared" si="65"/>
        <v>0.5</v>
      </c>
      <c r="I428" s="8" t="s">
        <v>27</v>
      </c>
      <c r="K428" s="60">
        <f t="shared" si="66"/>
        <v>0.4</v>
      </c>
      <c r="M428" s="14">
        <v>7.25</v>
      </c>
      <c r="O428" s="14">
        <v>7</v>
      </c>
      <c r="Q428" s="14">
        <v>7.75</v>
      </c>
      <c r="S428" s="14">
        <v>6</v>
      </c>
      <c r="U428" s="14">
        <v>7.25</v>
      </c>
      <c r="W428" s="10">
        <f t="shared" si="67"/>
        <v>7.166666666666667</v>
      </c>
      <c r="Y428" s="10">
        <f t="shared" si="68"/>
        <v>1.4333</v>
      </c>
    </row>
    <row r="429" spans="1:41">
      <c r="C429" s="4">
        <v>9</v>
      </c>
      <c r="D429" s="43" t="s">
        <v>151</v>
      </c>
      <c r="E429" s="64">
        <v>0.2</v>
      </c>
      <c r="G429" s="98">
        <f t="shared" si="65"/>
        <v>0.2</v>
      </c>
      <c r="I429" s="8" t="s">
        <v>28</v>
      </c>
      <c r="K429" s="60">
        <f t="shared" si="66"/>
        <v>0.4</v>
      </c>
      <c r="M429" s="14">
        <v>7</v>
      </c>
      <c r="O429" s="14">
        <v>6.5</v>
      </c>
      <c r="Q429" s="14">
        <v>7.25</v>
      </c>
      <c r="S429" s="14">
        <v>6.75</v>
      </c>
      <c r="U429" s="14">
        <v>7</v>
      </c>
      <c r="W429" s="10">
        <f t="shared" si="67"/>
        <v>6.916666666666667</v>
      </c>
      <c r="Y429" s="10">
        <f t="shared" si="68"/>
        <v>0.55330000000000001</v>
      </c>
    </row>
    <row r="430" spans="1:41">
      <c r="C430" s="4">
        <v>10</v>
      </c>
      <c r="D430" s="43" t="s">
        <v>151</v>
      </c>
      <c r="E430" s="64">
        <v>0.3</v>
      </c>
      <c r="G430" s="98">
        <f t="shared" si="65"/>
        <v>0.3</v>
      </c>
      <c r="I430" s="8" t="s">
        <v>28</v>
      </c>
      <c r="K430" s="60">
        <f t="shared" si="66"/>
        <v>0.4</v>
      </c>
      <c r="M430" s="14">
        <v>7.75</v>
      </c>
      <c r="O430" s="14">
        <v>7.25</v>
      </c>
      <c r="Q430" s="14">
        <v>7</v>
      </c>
      <c r="S430" s="14">
        <v>6.75</v>
      </c>
      <c r="U430" s="14">
        <v>7.25</v>
      </c>
      <c r="W430" s="10">
        <f t="shared" si="67"/>
        <v>7.166666666666667</v>
      </c>
      <c r="Y430" s="10">
        <f t="shared" si="68"/>
        <v>0.86</v>
      </c>
    </row>
    <row r="431" spans="1:41">
      <c r="C431" s="6">
        <v>11</v>
      </c>
      <c r="D431" s="43" t="s">
        <v>151</v>
      </c>
      <c r="E431" s="64">
        <v>0.3</v>
      </c>
      <c r="G431" s="98">
        <f t="shared" si="65"/>
        <v>0.15</v>
      </c>
      <c r="I431" s="8" t="s">
        <v>27</v>
      </c>
      <c r="K431" s="60">
        <f t="shared" si="66"/>
        <v>0.4</v>
      </c>
      <c r="M431" s="14">
        <v>7.25</v>
      </c>
      <c r="O431" s="14">
        <v>6</v>
      </c>
      <c r="Q431" s="14">
        <v>6.5</v>
      </c>
      <c r="S431" s="14">
        <v>7.25</v>
      </c>
      <c r="U431" s="14">
        <v>6</v>
      </c>
      <c r="W431" s="10">
        <f t="shared" si="67"/>
        <v>6.583333333333333</v>
      </c>
      <c r="Y431" s="10">
        <f t="shared" si="68"/>
        <v>0.39500000000000002</v>
      </c>
    </row>
    <row r="432" spans="1:41">
      <c r="U432" s="12" t="s">
        <v>30</v>
      </c>
      <c r="Y432" s="10">
        <f>SUM(Y421:Y431)</f>
        <v>49.838200000000008</v>
      </c>
    </row>
    <row r="433" spans="3:32">
      <c r="C433" s="9" t="s">
        <v>255</v>
      </c>
      <c r="U433" s="12" t="s">
        <v>31</v>
      </c>
      <c r="Y433" s="28"/>
    </row>
    <row r="434" spans="3:32">
      <c r="U434" s="12" t="s">
        <v>32</v>
      </c>
      <c r="Y434" s="28"/>
    </row>
    <row r="435" spans="3:32">
      <c r="U435" s="12" t="s">
        <v>33</v>
      </c>
      <c r="Y435" s="10">
        <f>Y432-Y433-Y434</f>
        <v>49.838200000000008</v>
      </c>
    </row>
    <row r="436" spans="3:32">
      <c r="D436" s="13" t="s">
        <v>34</v>
      </c>
      <c r="U436" s="12"/>
    </row>
    <row r="437" spans="3:32">
      <c r="D437" s="2" t="s">
        <v>35</v>
      </c>
      <c r="K437" s="66">
        <f>$H$8</f>
        <v>1.8</v>
      </c>
      <c r="M437" s="14">
        <v>10</v>
      </c>
      <c r="O437" s="14">
        <v>10</v>
      </c>
      <c r="Q437" s="14">
        <v>10</v>
      </c>
      <c r="S437" s="14">
        <v>10</v>
      </c>
      <c r="U437" s="14">
        <v>10</v>
      </c>
      <c r="Y437" s="10">
        <f>(SUM(M437:U437)-MAX(M437:U437)-MIN(M437:U437))*K437</f>
        <v>54</v>
      </c>
    </row>
    <row r="438" spans="3:32">
      <c r="D438" s="2" t="s">
        <v>36</v>
      </c>
      <c r="K438" s="66">
        <f>$K$8</f>
        <v>1</v>
      </c>
      <c r="M438" s="14">
        <v>7.75</v>
      </c>
      <c r="O438" s="14">
        <v>7.25</v>
      </c>
      <c r="Q438" s="14">
        <v>7</v>
      </c>
      <c r="S438" s="14">
        <v>6.75</v>
      </c>
      <c r="U438" s="14">
        <v>7.25</v>
      </c>
      <c r="Y438" s="10">
        <f t="shared" ref="Y438:Y439" si="69">(SUM(M438:U438)-MAX(M438:U438)-MIN(M438:U438))*K438</f>
        <v>21.5</v>
      </c>
    </row>
    <row r="439" spans="3:32">
      <c r="D439" s="2" t="s">
        <v>37</v>
      </c>
      <c r="K439" s="66">
        <f>$N$8</f>
        <v>1</v>
      </c>
      <c r="M439" s="14">
        <v>7.25</v>
      </c>
      <c r="O439" s="14">
        <v>6</v>
      </c>
      <c r="Q439" s="14">
        <v>6.5</v>
      </c>
      <c r="S439" s="14">
        <v>7.25</v>
      </c>
      <c r="U439" s="14">
        <v>6</v>
      </c>
      <c r="Y439" s="10">
        <f t="shared" si="69"/>
        <v>19.75</v>
      </c>
    </row>
    <row r="440" spans="3:32">
      <c r="U440" s="12" t="s">
        <v>38</v>
      </c>
      <c r="Y440" s="10">
        <f>SUM(Y437:Y439)</f>
        <v>95.25</v>
      </c>
    </row>
    <row r="441" spans="3:32">
      <c r="U441" s="12" t="s">
        <v>39</v>
      </c>
      <c r="Y441" s="28"/>
    </row>
    <row r="442" spans="3:32">
      <c r="U442" s="12" t="s">
        <v>40</v>
      </c>
      <c r="Y442" s="10">
        <f>Y440-Y441</f>
        <v>95.25</v>
      </c>
    </row>
    <row r="444" spans="3:32">
      <c r="C444" s="3" t="s">
        <v>8</v>
      </c>
      <c r="D444" s="44" t="s">
        <v>71</v>
      </c>
      <c r="E444" s="62"/>
    </row>
    <row r="445" spans="3:32">
      <c r="C445" s="3" t="s">
        <v>9</v>
      </c>
      <c r="D445" s="45" t="s">
        <v>72</v>
      </c>
      <c r="E445" s="62"/>
    </row>
    <row r="446" spans="3:32">
      <c r="C446" s="3" t="s">
        <v>10</v>
      </c>
      <c r="D446" s="45" t="s">
        <v>166</v>
      </c>
      <c r="E446" s="62"/>
    </row>
    <row r="447" spans="3:32">
      <c r="C447" s="3" t="s">
        <v>11</v>
      </c>
      <c r="D447" s="45" t="s">
        <v>165</v>
      </c>
      <c r="E447" s="62"/>
      <c r="AA447" s="46"/>
      <c r="AC447" s="46" t="s">
        <v>148</v>
      </c>
      <c r="AF447" s="2" t="s">
        <v>54</v>
      </c>
    </row>
    <row r="448" spans="3:32" ht="6.75" customHeight="1">
      <c r="C448" s="4"/>
      <c r="D448" s="41"/>
      <c r="E448" s="62"/>
      <c r="AA448" s="46"/>
      <c r="AC448" s="46"/>
    </row>
    <row r="449" spans="1:41">
      <c r="A449" s="2" t="s">
        <v>25</v>
      </c>
      <c r="B449" s="15" t="s">
        <v>41</v>
      </c>
      <c r="C449" s="3" t="s">
        <v>12</v>
      </c>
      <c r="D449" s="2" t="s">
        <v>1</v>
      </c>
      <c r="E449" s="61">
        <f>SUM(E452:E462)</f>
        <v>17.849999999999998</v>
      </c>
      <c r="M449" s="7" t="s">
        <v>17</v>
      </c>
      <c r="O449" s="7" t="s">
        <v>18</v>
      </c>
      <c r="Q449" s="7" t="s">
        <v>19</v>
      </c>
      <c r="S449" s="7" t="s">
        <v>20</v>
      </c>
      <c r="U449" s="7" t="s">
        <v>21</v>
      </c>
      <c r="W449" s="10" t="s">
        <v>22</v>
      </c>
      <c r="Y449" s="10" t="s">
        <v>23</v>
      </c>
      <c r="AA449" s="46" t="s">
        <v>176</v>
      </c>
      <c r="AC449" s="46" t="s">
        <v>264</v>
      </c>
      <c r="AD449" s="2" t="s">
        <v>24</v>
      </c>
      <c r="AF449" s="3" t="s">
        <v>8</v>
      </c>
      <c r="AG449" s="3" t="s">
        <v>9</v>
      </c>
      <c r="AH449" s="3" t="s">
        <v>10</v>
      </c>
      <c r="AI449" s="3" t="s">
        <v>11</v>
      </c>
      <c r="AJ449" s="5" t="s">
        <v>2</v>
      </c>
      <c r="AK449" s="13" t="s">
        <v>34</v>
      </c>
      <c r="AL449" s="13" t="s">
        <v>173</v>
      </c>
      <c r="AM449" s="13" t="s">
        <v>174</v>
      </c>
      <c r="AN449" s="13" t="s">
        <v>264</v>
      </c>
      <c r="AO449" s="13" t="s">
        <v>24</v>
      </c>
    </row>
    <row r="450" spans="1:41" ht="6.75" customHeight="1">
      <c r="C450" s="4"/>
      <c r="D450" s="41"/>
      <c r="E450" s="62"/>
    </row>
    <row r="451" spans="1:41">
      <c r="D451" s="42" t="s">
        <v>2</v>
      </c>
      <c r="E451" s="63" t="s">
        <v>13</v>
      </c>
      <c r="G451" s="2" t="s">
        <v>26</v>
      </c>
      <c r="I451" s="2" t="s">
        <v>14</v>
      </c>
      <c r="K451" s="2" t="s">
        <v>15</v>
      </c>
    </row>
    <row r="452" spans="1:41">
      <c r="A452" s="2">
        <f>RANK(AD452,$AD$18:$AD$629,0)</f>
        <v>6</v>
      </c>
      <c r="B452" s="11">
        <v>15</v>
      </c>
      <c r="C452" s="4">
        <v>1</v>
      </c>
      <c r="D452" s="43" t="s">
        <v>151</v>
      </c>
      <c r="E452" s="64">
        <v>0.25</v>
      </c>
      <c r="G452" s="98">
        <f>_xlfn.IFS(I452="　",E452,IF(COUNTIF(D452,"*Acro*")&gt;=1,AND(I452="*")),"0.100",IF(E452&lt;=0.5,AND(I452="*")),ROUND(E452/2,2),I452="*",0.5,I452="**",0)</f>
        <v>0.25</v>
      </c>
      <c r="I452" s="8" t="s">
        <v>28</v>
      </c>
      <c r="K452" s="60">
        <f>IF(D452="","",IF(COUNTIF(D452,"*HYBRID*")&gt;=1,$D$8,IF(AND(COUNTIF(D452,"*Acro*")&gt;=1),$E$8,IF(AND(COUNTIF(D452,"*TRE*")&gt;=1),$G$8))))</f>
        <v>0.4</v>
      </c>
      <c r="M452" s="14">
        <v>6</v>
      </c>
      <c r="O452" s="14">
        <v>7.25</v>
      </c>
      <c r="Q452" s="14">
        <v>6.75</v>
      </c>
      <c r="S452" s="14">
        <v>7.25</v>
      </c>
      <c r="U452" s="14">
        <v>7</v>
      </c>
      <c r="W452" s="10">
        <f>(SUM(M452:U452)-MAX(M452:U452)-MIN(M452:U452))/3</f>
        <v>7</v>
      </c>
      <c r="Y452" s="10">
        <f>IF(D452="","",ROUND(W452*G452*K452,4))</f>
        <v>0.7</v>
      </c>
      <c r="AA452" s="68">
        <v>40</v>
      </c>
      <c r="AC452" s="59">
        <v>2</v>
      </c>
      <c r="AD452" s="69">
        <f>Y466+Y473+AA452-AC452-AC453</f>
        <v>170.2355</v>
      </c>
      <c r="AF452" s="38" t="str">
        <f>D444</f>
        <v>関西アーティスティックスイミングクラブ</v>
      </c>
      <c r="AG452" s="38" t="str">
        <f>D445</f>
        <v>関西アーティスティックスイミングクラブA</v>
      </c>
      <c r="AH452" s="38" t="str">
        <f>D446</f>
        <v>安あいり/加かみら/佐さゆり/高たみこ</v>
      </c>
      <c r="AI452" s="38" t="str">
        <f>D447</f>
        <v>来らん/若わかな</v>
      </c>
      <c r="AJ452" s="72">
        <f>Y466</f>
        <v>49.785500000000006</v>
      </c>
      <c r="AK452" s="40">
        <f>Y473</f>
        <v>84.45</v>
      </c>
      <c r="AL452" s="70">
        <f>AA452</f>
        <v>40</v>
      </c>
      <c r="AM452" s="71">
        <f>AC452</f>
        <v>2</v>
      </c>
      <c r="AN452" s="71">
        <f>AC453</f>
        <v>2</v>
      </c>
      <c r="AO452" s="69">
        <f>AD452</f>
        <v>170.2355</v>
      </c>
    </row>
    <row r="453" spans="1:41">
      <c r="C453" s="4">
        <v>2</v>
      </c>
      <c r="D453" s="43" t="s">
        <v>151</v>
      </c>
      <c r="E453" s="64">
        <v>5.95</v>
      </c>
      <c r="G453" s="98">
        <f t="shared" ref="G453:G462" si="70">_xlfn.IFS(I453="　",E453,IF(COUNTIF(D453,"*Acro*")&gt;=1,AND(I453="*")),"0.100",IF(E453&lt;=0.5,AND(I453="*")),ROUND(E453/2,2),I453="*",0.5,I453="**",0)</f>
        <v>5.95</v>
      </c>
      <c r="I453" s="8" t="s">
        <v>28</v>
      </c>
      <c r="K453" s="60">
        <f t="shared" ref="K453:K462" si="71">IF(D453="","",IF(COUNTIF(D453,"*HYBRID*")&gt;=1,$D$8,IF(AND(COUNTIF(D453,"*Acro*")&gt;=1),$E$8,IF(AND(COUNTIF(D453,"*TRE*")&gt;=1),$G$8))))</f>
        <v>0.4</v>
      </c>
      <c r="M453" s="14">
        <v>7</v>
      </c>
      <c r="O453" s="14">
        <v>6</v>
      </c>
      <c r="Q453" s="14">
        <v>7.25</v>
      </c>
      <c r="S453" s="14">
        <v>6</v>
      </c>
      <c r="U453" s="14">
        <v>6</v>
      </c>
      <c r="W453" s="10">
        <f t="shared" ref="W453:W462" si="72">(SUM(M453:U453)-MAX(M453:U453)-MIN(M453:U453))/3</f>
        <v>6.333333333333333</v>
      </c>
      <c r="Y453" s="10">
        <f t="shared" ref="Y453:Y462" si="73">IF(D453="","",ROUND(W453*G453*K453,4))</f>
        <v>15.0733</v>
      </c>
      <c r="AC453" s="59">
        <v>2</v>
      </c>
    </row>
    <row r="454" spans="1:41">
      <c r="C454" s="4">
        <v>3</v>
      </c>
      <c r="D454" s="43" t="s">
        <v>3</v>
      </c>
      <c r="E454" s="64">
        <v>2.1</v>
      </c>
      <c r="G454" s="98">
        <f t="shared" si="70"/>
        <v>0.5</v>
      </c>
      <c r="I454" s="8" t="s">
        <v>27</v>
      </c>
      <c r="K454" s="60">
        <f t="shared" si="71"/>
        <v>0.8</v>
      </c>
      <c r="M454" s="14">
        <v>6.5</v>
      </c>
      <c r="O454" s="14">
        <v>7.5</v>
      </c>
      <c r="Q454" s="14">
        <v>7</v>
      </c>
      <c r="S454" s="14">
        <v>6.75</v>
      </c>
      <c r="U454" s="14">
        <v>7</v>
      </c>
      <c r="W454" s="10">
        <f t="shared" si="72"/>
        <v>6.916666666666667</v>
      </c>
      <c r="Y454" s="10">
        <f t="shared" si="73"/>
        <v>2.7667000000000002</v>
      </c>
    </row>
    <row r="455" spans="1:41">
      <c r="C455" s="4">
        <v>4</v>
      </c>
      <c r="D455" s="43" t="s">
        <v>4</v>
      </c>
      <c r="E455" s="64">
        <v>0.1</v>
      </c>
      <c r="G455" s="98">
        <f t="shared" si="70"/>
        <v>0.1</v>
      </c>
      <c r="I455" s="8" t="s">
        <v>28</v>
      </c>
      <c r="K455" s="60">
        <f t="shared" si="71"/>
        <v>0.7</v>
      </c>
      <c r="M455" s="14">
        <v>7.25</v>
      </c>
      <c r="O455" s="14">
        <v>6.75</v>
      </c>
      <c r="Q455" s="14">
        <v>6</v>
      </c>
      <c r="S455" s="14">
        <v>7.25</v>
      </c>
      <c r="U455" s="14">
        <v>6.5</v>
      </c>
      <c r="W455" s="10">
        <f t="shared" si="72"/>
        <v>6.833333333333333</v>
      </c>
      <c r="Y455" s="10">
        <f t="shared" si="73"/>
        <v>0.4783</v>
      </c>
    </row>
    <row r="456" spans="1:41">
      <c r="C456" s="4">
        <v>5</v>
      </c>
      <c r="D456" s="43" t="s">
        <v>3</v>
      </c>
      <c r="E456" s="64">
        <v>2.1</v>
      </c>
      <c r="G456" s="98">
        <f t="shared" si="70"/>
        <v>2.1</v>
      </c>
      <c r="I456" s="8" t="s">
        <v>28</v>
      </c>
      <c r="K456" s="60">
        <f t="shared" si="71"/>
        <v>0.8</v>
      </c>
      <c r="M456" s="14">
        <v>6</v>
      </c>
      <c r="O456" s="14">
        <v>7.25</v>
      </c>
      <c r="Q456" s="14">
        <v>6.75</v>
      </c>
      <c r="S456" s="14">
        <v>6.75</v>
      </c>
      <c r="U456" s="14">
        <v>7.25</v>
      </c>
      <c r="W456" s="10">
        <f t="shared" si="72"/>
        <v>6.916666666666667</v>
      </c>
      <c r="Y456" s="10">
        <f t="shared" si="73"/>
        <v>11.62</v>
      </c>
    </row>
    <row r="457" spans="1:41">
      <c r="C457" s="4">
        <v>6</v>
      </c>
      <c r="D457" s="43" t="s">
        <v>5</v>
      </c>
      <c r="E457" s="64">
        <v>2.7</v>
      </c>
      <c r="G457" s="98">
        <f t="shared" si="70"/>
        <v>2.7</v>
      </c>
      <c r="I457" s="8" t="s">
        <v>28</v>
      </c>
      <c r="K457" s="60">
        <f t="shared" si="71"/>
        <v>0.8</v>
      </c>
      <c r="M457" s="14">
        <v>7.5</v>
      </c>
      <c r="O457" s="14">
        <v>7</v>
      </c>
      <c r="Q457" s="14">
        <v>7.25</v>
      </c>
      <c r="S457" s="14">
        <v>7.25</v>
      </c>
      <c r="U457" s="14">
        <v>6</v>
      </c>
      <c r="W457" s="10">
        <f t="shared" si="72"/>
        <v>7.166666666666667</v>
      </c>
      <c r="Y457" s="10">
        <f t="shared" si="73"/>
        <v>15.48</v>
      </c>
    </row>
    <row r="458" spans="1:41">
      <c r="C458" s="4">
        <v>7</v>
      </c>
      <c r="D458" s="43" t="s">
        <v>6</v>
      </c>
      <c r="E458" s="64">
        <v>1.2</v>
      </c>
      <c r="G458" s="98" t="str">
        <f t="shared" si="70"/>
        <v>0.100</v>
      </c>
      <c r="I458" s="8" t="s">
        <v>27</v>
      </c>
      <c r="K458" s="60">
        <f t="shared" si="71"/>
        <v>0.7</v>
      </c>
      <c r="M458" s="14">
        <v>6.75</v>
      </c>
      <c r="O458" s="14">
        <v>6</v>
      </c>
      <c r="Q458" s="14">
        <v>7</v>
      </c>
      <c r="S458" s="14">
        <v>7</v>
      </c>
      <c r="U458" s="14">
        <v>6.75</v>
      </c>
      <c r="W458" s="10">
        <f t="shared" si="72"/>
        <v>6.833333333333333</v>
      </c>
      <c r="Y458" s="10">
        <f t="shared" si="73"/>
        <v>0.4783</v>
      </c>
    </row>
    <row r="459" spans="1:41">
      <c r="C459" s="4">
        <v>8</v>
      </c>
      <c r="D459" s="43" t="s">
        <v>151</v>
      </c>
      <c r="E459" s="64">
        <v>2.7</v>
      </c>
      <c r="G459" s="98">
        <f t="shared" si="70"/>
        <v>0.5</v>
      </c>
      <c r="I459" s="8" t="s">
        <v>27</v>
      </c>
      <c r="K459" s="60">
        <f t="shared" si="71"/>
        <v>0.4</v>
      </c>
      <c r="M459" s="14">
        <v>7.25</v>
      </c>
      <c r="O459" s="14">
        <v>7</v>
      </c>
      <c r="Q459" s="14">
        <v>7.75</v>
      </c>
      <c r="S459" s="14">
        <v>6</v>
      </c>
      <c r="U459" s="14">
        <v>7.25</v>
      </c>
      <c r="W459" s="10">
        <f t="shared" si="72"/>
        <v>7.166666666666667</v>
      </c>
      <c r="Y459" s="10">
        <f t="shared" si="73"/>
        <v>1.4333</v>
      </c>
    </row>
    <row r="460" spans="1:41">
      <c r="C460" s="4">
        <v>9</v>
      </c>
      <c r="D460" s="43" t="s">
        <v>151</v>
      </c>
      <c r="E460" s="64">
        <v>0.2</v>
      </c>
      <c r="G460" s="98">
        <f t="shared" si="70"/>
        <v>0.2</v>
      </c>
      <c r="I460" s="8" t="s">
        <v>28</v>
      </c>
      <c r="K460" s="60">
        <f t="shared" si="71"/>
        <v>0.4</v>
      </c>
      <c r="M460" s="14">
        <v>7</v>
      </c>
      <c r="O460" s="14">
        <v>6.5</v>
      </c>
      <c r="Q460" s="14">
        <v>7.25</v>
      </c>
      <c r="S460" s="14">
        <v>6.75</v>
      </c>
      <c r="U460" s="14">
        <v>7</v>
      </c>
      <c r="W460" s="10">
        <f t="shared" si="72"/>
        <v>6.916666666666667</v>
      </c>
      <c r="Y460" s="10">
        <f t="shared" si="73"/>
        <v>0.55330000000000001</v>
      </c>
    </row>
    <row r="461" spans="1:41">
      <c r="C461" s="4">
        <v>10</v>
      </c>
      <c r="D461" s="43" t="s">
        <v>151</v>
      </c>
      <c r="E461" s="64">
        <v>0.3</v>
      </c>
      <c r="G461" s="98">
        <f t="shared" si="70"/>
        <v>0.3</v>
      </c>
      <c r="I461" s="8" t="s">
        <v>28</v>
      </c>
      <c r="K461" s="60">
        <f t="shared" si="71"/>
        <v>0.4</v>
      </c>
      <c r="M461" s="14">
        <v>7.75</v>
      </c>
      <c r="O461" s="14">
        <v>7.25</v>
      </c>
      <c r="Q461" s="14">
        <v>7</v>
      </c>
      <c r="S461" s="14">
        <v>6.75</v>
      </c>
      <c r="U461" s="14">
        <v>7.25</v>
      </c>
      <c r="W461" s="10">
        <f t="shared" si="72"/>
        <v>7.166666666666667</v>
      </c>
      <c r="Y461" s="10">
        <f t="shared" si="73"/>
        <v>0.86</v>
      </c>
    </row>
    <row r="462" spans="1:41">
      <c r="C462" s="6">
        <v>11</v>
      </c>
      <c r="D462" s="43" t="s">
        <v>151</v>
      </c>
      <c r="E462" s="64">
        <v>0.25</v>
      </c>
      <c r="G462" s="98">
        <f t="shared" si="70"/>
        <v>0.13</v>
      </c>
      <c r="I462" s="8" t="s">
        <v>27</v>
      </c>
      <c r="K462" s="60">
        <f t="shared" si="71"/>
        <v>0.4</v>
      </c>
      <c r="M462" s="14">
        <v>7.25</v>
      </c>
      <c r="O462" s="14">
        <v>6</v>
      </c>
      <c r="Q462" s="14">
        <v>6.5</v>
      </c>
      <c r="S462" s="14">
        <v>7.25</v>
      </c>
      <c r="U462" s="14">
        <v>6</v>
      </c>
      <c r="W462" s="10">
        <f t="shared" si="72"/>
        <v>6.583333333333333</v>
      </c>
      <c r="Y462" s="10">
        <f t="shared" si="73"/>
        <v>0.34229999999999999</v>
      </c>
    </row>
    <row r="463" spans="1:41">
      <c r="U463" s="12" t="s">
        <v>30</v>
      </c>
      <c r="Y463" s="10">
        <f>SUM(Y452:Y462)</f>
        <v>49.785500000000006</v>
      </c>
    </row>
    <row r="464" spans="1:41">
      <c r="C464" s="9" t="s">
        <v>255</v>
      </c>
      <c r="U464" s="12" t="s">
        <v>31</v>
      </c>
      <c r="Y464" s="28"/>
    </row>
    <row r="465" spans="1:41">
      <c r="U465" s="12" t="s">
        <v>32</v>
      </c>
      <c r="Y465" s="28"/>
    </row>
    <row r="466" spans="1:41">
      <c r="U466" s="12" t="s">
        <v>33</v>
      </c>
      <c r="Y466" s="10">
        <f>Y463-Y464-Y465</f>
        <v>49.785500000000006</v>
      </c>
    </row>
    <row r="467" spans="1:41">
      <c r="D467" s="13" t="s">
        <v>34</v>
      </c>
      <c r="U467" s="12"/>
    </row>
    <row r="468" spans="1:41">
      <c r="D468" s="2" t="s">
        <v>35</v>
      </c>
      <c r="K468" s="66">
        <f>$H$8</f>
        <v>1.8</v>
      </c>
      <c r="M468" s="14">
        <v>8</v>
      </c>
      <c r="O468" s="14">
        <v>8</v>
      </c>
      <c r="Q468" s="14">
        <v>8</v>
      </c>
      <c r="S468" s="14">
        <v>8</v>
      </c>
      <c r="U468" s="14">
        <v>8</v>
      </c>
      <c r="Y468" s="10">
        <f>(SUM(M468:U468)-MAX(M468:U468)-MIN(M468:U468))*K468</f>
        <v>43.2</v>
      </c>
    </row>
    <row r="469" spans="1:41">
      <c r="D469" s="2" t="s">
        <v>36</v>
      </c>
      <c r="K469" s="66">
        <f>$K$8</f>
        <v>1</v>
      </c>
      <c r="M469" s="14">
        <v>7.75</v>
      </c>
      <c r="O469" s="14">
        <v>7.25</v>
      </c>
      <c r="Q469" s="14">
        <v>7</v>
      </c>
      <c r="S469" s="14">
        <v>6.75</v>
      </c>
      <c r="U469" s="14">
        <v>7.25</v>
      </c>
      <c r="Y469" s="10">
        <f t="shared" ref="Y469:Y470" si="74">(SUM(M469:U469)-MAX(M469:U469)-MIN(M469:U469))*K469</f>
        <v>21.5</v>
      </c>
    </row>
    <row r="470" spans="1:41">
      <c r="D470" s="2" t="s">
        <v>37</v>
      </c>
      <c r="K470" s="66">
        <f>$N$8</f>
        <v>1</v>
      </c>
      <c r="M470" s="14">
        <v>7.25</v>
      </c>
      <c r="O470" s="14">
        <v>6</v>
      </c>
      <c r="Q470" s="14">
        <v>6.5</v>
      </c>
      <c r="S470" s="14">
        <v>7.25</v>
      </c>
      <c r="U470" s="14">
        <v>6</v>
      </c>
      <c r="Y470" s="10">
        <f t="shared" si="74"/>
        <v>19.75</v>
      </c>
    </row>
    <row r="471" spans="1:41">
      <c r="U471" s="12" t="s">
        <v>38</v>
      </c>
      <c r="Y471" s="10">
        <f>SUM(Y468:Y470)</f>
        <v>84.45</v>
      </c>
    </row>
    <row r="472" spans="1:41">
      <c r="U472" s="12" t="s">
        <v>39</v>
      </c>
      <c r="Y472" s="28"/>
    </row>
    <row r="473" spans="1:41">
      <c r="U473" s="12" t="s">
        <v>40</v>
      </c>
      <c r="Y473" s="10">
        <f>Y471-Y472</f>
        <v>84.45</v>
      </c>
    </row>
    <row r="475" spans="1:41">
      <c r="C475" s="3" t="s">
        <v>8</v>
      </c>
      <c r="D475" s="44" t="s">
        <v>73</v>
      </c>
      <c r="E475" s="62"/>
    </row>
    <row r="476" spans="1:41">
      <c r="C476" s="3" t="s">
        <v>9</v>
      </c>
      <c r="D476" s="45" t="s">
        <v>74</v>
      </c>
      <c r="E476" s="62"/>
    </row>
    <row r="477" spans="1:41">
      <c r="C477" s="3" t="s">
        <v>10</v>
      </c>
      <c r="D477" s="45" t="s">
        <v>167</v>
      </c>
      <c r="E477" s="62"/>
    </row>
    <row r="478" spans="1:41">
      <c r="C478" s="3" t="s">
        <v>11</v>
      </c>
      <c r="D478" s="41"/>
      <c r="E478" s="62"/>
      <c r="AA478" s="46"/>
      <c r="AC478" s="46" t="s">
        <v>148</v>
      </c>
      <c r="AF478" s="2" t="s">
        <v>54</v>
      </c>
    </row>
    <row r="479" spans="1:41" ht="6.75" customHeight="1">
      <c r="C479" s="4"/>
      <c r="D479" s="41"/>
      <c r="E479" s="62"/>
      <c r="AA479" s="46"/>
      <c r="AC479" s="46"/>
    </row>
    <row r="480" spans="1:41">
      <c r="A480" s="2" t="s">
        <v>25</v>
      </c>
      <c r="B480" s="15" t="s">
        <v>41</v>
      </c>
      <c r="C480" s="3" t="s">
        <v>12</v>
      </c>
      <c r="D480" s="2" t="s">
        <v>1</v>
      </c>
      <c r="E480" s="61">
        <f>SUM(E483:E493)</f>
        <v>18.299999999999997</v>
      </c>
      <c r="M480" s="7" t="s">
        <v>17</v>
      </c>
      <c r="O480" s="7" t="s">
        <v>18</v>
      </c>
      <c r="Q480" s="7" t="s">
        <v>19</v>
      </c>
      <c r="S480" s="7" t="s">
        <v>20</v>
      </c>
      <c r="U480" s="7" t="s">
        <v>21</v>
      </c>
      <c r="W480" s="10" t="s">
        <v>22</v>
      </c>
      <c r="Y480" s="10" t="s">
        <v>23</v>
      </c>
      <c r="AA480" s="46" t="s">
        <v>176</v>
      </c>
      <c r="AC480" s="46" t="s">
        <v>264</v>
      </c>
      <c r="AD480" s="2" t="s">
        <v>24</v>
      </c>
      <c r="AF480" s="3" t="s">
        <v>8</v>
      </c>
      <c r="AG480" s="3" t="s">
        <v>9</v>
      </c>
      <c r="AH480" s="3" t="s">
        <v>10</v>
      </c>
      <c r="AI480" s="3" t="s">
        <v>11</v>
      </c>
      <c r="AJ480" s="5" t="s">
        <v>2</v>
      </c>
      <c r="AK480" s="13" t="s">
        <v>34</v>
      </c>
      <c r="AL480" s="13" t="s">
        <v>173</v>
      </c>
      <c r="AM480" s="13" t="s">
        <v>174</v>
      </c>
      <c r="AN480" s="13" t="s">
        <v>264</v>
      </c>
      <c r="AO480" s="13" t="s">
        <v>24</v>
      </c>
    </row>
    <row r="481" spans="1:41" ht="6.75" customHeight="1">
      <c r="C481" s="4"/>
      <c r="D481" s="41"/>
      <c r="E481" s="62"/>
    </row>
    <row r="482" spans="1:41">
      <c r="D482" s="42" t="s">
        <v>2</v>
      </c>
      <c r="E482" s="63" t="s">
        <v>13</v>
      </c>
      <c r="G482" s="2" t="s">
        <v>26</v>
      </c>
      <c r="I482" s="2" t="s">
        <v>14</v>
      </c>
      <c r="K482" s="2" t="s">
        <v>15</v>
      </c>
    </row>
    <row r="483" spans="1:41">
      <c r="A483" s="2">
        <f>RANK(AD483,$AD$18:$AD$629,0)</f>
        <v>18</v>
      </c>
      <c r="B483" s="11">
        <v>16</v>
      </c>
      <c r="C483" s="4">
        <v>1</v>
      </c>
      <c r="D483" s="43" t="s">
        <v>151</v>
      </c>
      <c r="E483" s="64">
        <v>0.25</v>
      </c>
      <c r="G483" s="98">
        <f>_xlfn.IFS(I483="　",E483,IF(COUNTIF(D483,"*Acro*")&gt;=1,AND(I483="*")),"0.100",IF(E483&lt;=0.5,AND(I483="*")),ROUND(E483/2,2),I483="*",0.5,I483="**",0)</f>
        <v>0.25</v>
      </c>
      <c r="I483" s="8" t="s">
        <v>28</v>
      </c>
      <c r="K483" s="60">
        <f>IF(D483="","",IF(COUNTIF(D483,"*HYBRID*")&gt;=1,$D$8,IF(AND(COUNTIF(D483,"*Acro*")&gt;=1),$E$8,IF(AND(COUNTIF(D483,"*TRE*")&gt;=1),$G$8))))</f>
        <v>0.4</v>
      </c>
      <c r="M483" s="14">
        <v>6</v>
      </c>
      <c r="O483" s="14">
        <v>7.25</v>
      </c>
      <c r="Q483" s="14">
        <v>6.75</v>
      </c>
      <c r="S483" s="14">
        <v>7.25</v>
      </c>
      <c r="U483" s="14">
        <v>7</v>
      </c>
      <c r="W483" s="10">
        <f>(SUM(M483:U483)-MAX(M483:U483)-MIN(M483:U483))/3</f>
        <v>7</v>
      </c>
      <c r="Y483" s="10">
        <f>IF(D483="","",ROUND(W483*G483*K483,4))</f>
        <v>0.7</v>
      </c>
      <c r="AA483" s="68">
        <v>0</v>
      </c>
      <c r="AC483" s="59"/>
      <c r="AD483" s="69">
        <f>Y497+Y504+AA483-AC483-AC484</f>
        <v>140.60989999999998</v>
      </c>
      <c r="AF483" s="38" t="str">
        <f>D475</f>
        <v>北アーティスティックスイミングクラブ</v>
      </c>
      <c r="AG483" s="38" t="str">
        <f>D476</f>
        <v>北アーティスティックスイミングクラブA</v>
      </c>
      <c r="AH483" s="38" t="str">
        <f>D477</f>
        <v>高みこ/内なみ/花るか/松りな</v>
      </c>
      <c r="AI483" s="38">
        <f>D478</f>
        <v>0</v>
      </c>
      <c r="AJ483" s="72">
        <f>Y497</f>
        <v>50.759900000000002</v>
      </c>
      <c r="AK483" s="40">
        <f>Y504</f>
        <v>89.85</v>
      </c>
      <c r="AL483" s="70">
        <f>AA483</f>
        <v>0</v>
      </c>
      <c r="AM483" s="71">
        <f>AC483</f>
        <v>0</v>
      </c>
      <c r="AN483" s="71">
        <f>AC484</f>
        <v>0</v>
      </c>
      <c r="AO483" s="69">
        <f>AD483</f>
        <v>140.60989999999998</v>
      </c>
    </row>
    <row r="484" spans="1:41">
      <c r="C484" s="4">
        <v>2</v>
      </c>
      <c r="D484" s="43" t="s">
        <v>151</v>
      </c>
      <c r="E484" s="64">
        <v>5.95</v>
      </c>
      <c r="G484" s="98">
        <f t="shared" ref="G484:G493" si="75">_xlfn.IFS(I484="　",E484,IF(COUNTIF(D484,"*Acro*")&gt;=1,AND(I484="*")),"0.100",IF(E484&lt;=0.5,AND(I484="*")),ROUND(E484/2,2),I484="*",0.5,I484="**",0)</f>
        <v>5.95</v>
      </c>
      <c r="I484" s="8" t="s">
        <v>28</v>
      </c>
      <c r="K484" s="60">
        <f t="shared" ref="K484:K493" si="76">IF(D484="","",IF(COUNTIF(D484,"*HYBRID*")&gt;=1,$D$8,IF(AND(COUNTIF(D484,"*Acro*")&gt;=1),$E$8,IF(AND(COUNTIF(D484,"*TRE*")&gt;=1),$G$8))))</f>
        <v>0.4</v>
      </c>
      <c r="M484" s="14">
        <v>7</v>
      </c>
      <c r="O484" s="14">
        <v>6</v>
      </c>
      <c r="Q484" s="14">
        <v>7.25</v>
      </c>
      <c r="S484" s="14">
        <v>6</v>
      </c>
      <c r="U484" s="14">
        <v>6</v>
      </c>
      <c r="W484" s="10">
        <f t="shared" ref="W484:W493" si="77">(SUM(M484:U484)-MAX(M484:U484)-MIN(M484:U484))/3</f>
        <v>6.333333333333333</v>
      </c>
      <c r="Y484" s="10">
        <f t="shared" ref="Y484:Y493" si="78">IF(D484="","",ROUND(W484*G484*K484,4))</f>
        <v>15.0733</v>
      </c>
      <c r="AC484" s="59"/>
    </row>
    <row r="485" spans="1:41">
      <c r="C485" s="4">
        <v>3</v>
      </c>
      <c r="D485" s="43" t="s">
        <v>3</v>
      </c>
      <c r="E485" s="64">
        <v>2.1</v>
      </c>
      <c r="G485" s="98">
        <f t="shared" si="75"/>
        <v>0.5</v>
      </c>
      <c r="I485" s="8" t="s">
        <v>27</v>
      </c>
      <c r="K485" s="60">
        <f t="shared" si="76"/>
        <v>0.8</v>
      </c>
      <c r="M485" s="14">
        <v>6.5</v>
      </c>
      <c r="O485" s="14">
        <v>7.5</v>
      </c>
      <c r="Q485" s="14">
        <v>7</v>
      </c>
      <c r="S485" s="14">
        <v>6.75</v>
      </c>
      <c r="U485" s="14">
        <v>7</v>
      </c>
      <c r="W485" s="10">
        <f t="shared" si="77"/>
        <v>6.916666666666667</v>
      </c>
      <c r="Y485" s="10">
        <f t="shared" si="78"/>
        <v>2.7667000000000002</v>
      </c>
    </row>
    <row r="486" spans="1:41">
      <c r="C486" s="4">
        <v>4</v>
      </c>
      <c r="D486" s="43" t="s">
        <v>4</v>
      </c>
      <c r="E486" s="64">
        <v>0.1</v>
      </c>
      <c r="G486" s="98">
        <f t="shared" si="75"/>
        <v>0.1</v>
      </c>
      <c r="I486" s="8" t="s">
        <v>28</v>
      </c>
      <c r="K486" s="60">
        <f t="shared" si="76"/>
        <v>0.7</v>
      </c>
      <c r="M486" s="14">
        <v>7.25</v>
      </c>
      <c r="O486" s="14">
        <v>6.75</v>
      </c>
      <c r="Q486" s="14">
        <v>6</v>
      </c>
      <c r="S486" s="14">
        <v>7.25</v>
      </c>
      <c r="U486" s="14">
        <v>6.5</v>
      </c>
      <c r="W486" s="10">
        <f t="shared" si="77"/>
        <v>6.833333333333333</v>
      </c>
      <c r="Y486" s="10">
        <f t="shared" si="78"/>
        <v>0.4783</v>
      </c>
    </row>
    <row r="487" spans="1:41">
      <c r="C487" s="4">
        <v>5</v>
      </c>
      <c r="D487" s="43" t="s">
        <v>3</v>
      </c>
      <c r="E487" s="64">
        <v>2.1</v>
      </c>
      <c r="G487" s="98">
        <f t="shared" si="75"/>
        <v>2.1</v>
      </c>
      <c r="I487" s="8" t="s">
        <v>28</v>
      </c>
      <c r="K487" s="60">
        <f t="shared" si="76"/>
        <v>0.8</v>
      </c>
      <c r="M487" s="14">
        <v>6</v>
      </c>
      <c r="O487" s="14">
        <v>7.25</v>
      </c>
      <c r="Q487" s="14">
        <v>6.75</v>
      </c>
      <c r="S487" s="14">
        <v>6.75</v>
      </c>
      <c r="U487" s="14">
        <v>7.25</v>
      </c>
      <c r="W487" s="10">
        <f t="shared" si="77"/>
        <v>6.916666666666667</v>
      </c>
      <c r="Y487" s="10">
        <f t="shared" si="78"/>
        <v>11.62</v>
      </c>
    </row>
    <row r="488" spans="1:41">
      <c r="C488" s="4">
        <v>6</v>
      </c>
      <c r="D488" s="43" t="s">
        <v>5</v>
      </c>
      <c r="E488" s="64">
        <v>2.7</v>
      </c>
      <c r="G488" s="98">
        <f t="shared" si="75"/>
        <v>2.7</v>
      </c>
      <c r="I488" s="8" t="s">
        <v>28</v>
      </c>
      <c r="K488" s="60">
        <f t="shared" si="76"/>
        <v>0.8</v>
      </c>
      <c r="M488" s="14">
        <v>7.5</v>
      </c>
      <c r="O488" s="14">
        <v>7</v>
      </c>
      <c r="Q488" s="14">
        <v>7.25</v>
      </c>
      <c r="S488" s="14">
        <v>7.25</v>
      </c>
      <c r="U488" s="14">
        <v>6</v>
      </c>
      <c r="W488" s="10">
        <f t="shared" si="77"/>
        <v>7.166666666666667</v>
      </c>
      <c r="Y488" s="10">
        <f t="shared" si="78"/>
        <v>15.48</v>
      </c>
    </row>
    <row r="489" spans="1:41">
      <c r="C489" s="4">
        <v>7</v>
      </c>
      <c r="D489" s="43" t="s">
        <v>6</v>
      </c>
      <c r="E489" s="64">
        <v>1.2</v>
      </c>
      <c r="G489" s="98" t="str">
        <f t="shared" si="75"/>
        <v>0.100</v>
      </c>
      <c r="I489" s="8" t="s">
        <v>27</v>
      </c>
      <c r="K489" s="60">
        <f t="shared" si="76"/>
        <v>0.7</v>
      </c>
      <c r="M489" s="14">
        <v>6.75</v>
      </c>
      <c r="O489" s="14">
        <v>6</v>
      </c>
      <c r="Q489" s="14">
        <v>7</v>
      </c>
      <c r="S489" s="14">
        <v>7</v>
      </c>
      <c r="U489" s="14">
        <v>6.75</v>
      </c>
      <c r="W489" s="10">
        <f t="shared" si="77"/>
        <v>6.833333333333333</v>
      </c>
      <c r="Y489" s="10">
        <f t="shared" si="78"/>
        <v>0.4783</v>
      </c>
    </row>
    <row r="490" spans="1:41">
      <c r="C490" s="4">
        <v>8</v>
      </c>
      <c r="D490" s="43" t="s">
        <v>151</v>
      </c>
      <c r="E490" s="64">
        <v>2.7</v>
      </c>
      <c r="G490" s="98">
        <f t="shared" si="75"/>
        <v>0.5</v>
      </c>
      <c r="I490" s="8" t="s">
        <v>27</v>
      </c>
      <c r="K490" s="60">
        <f t="shared" si="76"/>
        <v>0.4</v>
      </c>
      <c r="M490" s="14">
        <v>7.25</v>
      </c>
      <c r="O490" s="14">
        <v>7</v>
      </c>
      <c r="Q490" s="14">
        <v>7.75</v>
      </c>
      <c r="S490" s="14">
        <v>6</v>
      </c>
      <c r="U490" s="14">
        <v>7.25</v>
      </c>
      <c r="W490" s="10">
        <f t="shared" si="77"/>
        <v>7.166666666666667</v>
      </c>
      <c r="Y490" s="10">
        <f t="shared" si="78"/>
        <v>1.4333</v>
      </c>
    </row>
    <row r="491" spans="1:41">
      <c r="C491" s="4">
        <v>9</v>
      </c>
      <c r="D491" s="43" t="s">
        <v>151</v>
      </c>
      <c r="E491" s="64">
        <v>0.2</v>
      </c>
      <c r="G491" s="98">
        <f t="shared" si="75"/>
        <v>0.2</v>
      </c>
      <c r="I491" s="8" t="s">
        <v>28</v>
      </c>
      <c r="K491" s="60">
        <f t="shared" si="76"/>
        <v>0.4</v>
      </c>
      <c r="M491" s="14">
        <v>7</v>
      </c>
      <c r="O491" s="14">
        <v>6.5</v>
      </c>
      <c r="Q491" s="14">
        <v>7.25</v>
      </c>
      <c r="S491" s="14">
        <v>6.75</v>
      </c>
      <c r="U491" s="14">
        <v>7</v>
      </c>
      <c r="W491" s="10">
        <f t="shared" si="77"/>
        <v>6.916666666666667</v>
      </c>
      <c r="Y491" s="10">
        <f t="shared" si="78"/>
        <v>0.55330000000000001</v>
      </c>
    </row>
    <row r="492" spans="1:41">
      <c r="C492" s="4">
        <v>10</v>
      </c>
      <c r="D492" s="43" t="s">
        <v>151</v>
      </c>
      <c r="E492" s="64">
        <v>0.3</v>
      </c>
      <c r="G492" s="98">
        <f t="shared" si="75"/>
        <v>0.3</v>
      </c>
      <c r="I492" s="8" t="s">
        <v>28</v>
      </c>
      <c r="K492" s="60">
        <f t="shared" si="76"/>
        <v>0.4</v>
      </c>
      <c r="M492" s="14">
        <v>7.75</v>
      </c>
      <c r="O492" s="14">
        <v>7.25</v>
      </c>
      <c r="Q492" s="14">
        <v>7</v>
      </c>
      <c r="S492" s="14">
        <v>6.75</v>
      </c>
      <c r="U492" s="14">
        <v>7.25</v>
      </c>
      <c r="W492" s="10">
        <f t="shared" si="77"/>
        <v>7.166666666666667</v>
      </c>
      <c r="Y492" s="10">
        <f t="shared" si="78"/>
        <v>0.86</v>
      </c>
    </row>
    <row r="493" spans="1:41">
      <c r="C493" s="6">
        <v>11</v>
      </c>
      <c r="D493" s="43" t="s">
        <v>151</v>
      </c>
      <c r="E493" s="64">
        <v>0.7</v>
      </c>
      <c r="G493" s="98">
        <f t="shared" si="75"/>
        <v>0.5</v>
      </c>
      <c r="I493" s="8" t="s">
        <v>27</v>
      </c>
      <c r="K493" s="60">
        <f t="shared" si="76"/>
        <v>0.4</v>
      </c>
      <c r="M493" s="14">
        <v>7.25</v>
      </c>
      <c r="O493" s="14">
        <v>6</v>
      </c>
      <c r="Q493" s="14">
        <v>6.5</v>
      </c>
      <c r="S493" s="14">
        <v>7.25</v>
      </c>
      <c r="U493" s="14">
        <v>6</v>
      </c>
      <c r="W493" s="10">
        <f t="shared" si="77"/>
        <v>6.583333333333333</v>
      </c>
      <c r="Y493" s="10">
        <f t="shared" si="78"/>
        <v>1.3167</v>
      </c>
    </row>
    <row r="494" spans="1:41">
      <c r="U494" s="12" t="s">
        <v>30</v>
      </c>
      <c r="Y494" s="10">
        <f>SUM(Y483:Y493)</f>
        <v>50.759900000000002</v>
      </c>
    </row>
    <row r="495" spans="1:41">
      <c r="C495" s="9" t="s">
        <v>255</v>
      </c>
      <c r="U495" s="12" t="s">
        <v>31</v>
      </c>
      <c r="Y495" s="28"/>
    </row>
    <row r="496" spans="1:41">
      <c r="U496" s="12" t="s">
        <v>32</v>
      </c>
      <c r="Y496" s="28"/>
    </row>
    <row r="497" spans="1:41">
      <c r="U497" s="12" t="s">
        <v>33</v>
      </c>
      <c r="Y497" s="10">
        <f>Y494-Y495-Y496</f>
        <v>50.759900000000002</v>
      </c>
    </row>
    <row r="498" spans="1:41">
      <c r="D498" s="13" t="s">
        <v>34</v>
      </c>
      <c r="U498" s="12"/>
    </row>
    <row r="499" spans="1:41">
      <c r="D499" s="2" t="s">
        <v>35</v>
      </c>
      <c r="K499" s="66">
        <f>$H$8</f>
        <v>1.8</v>
      </c>
      <c r="M499" s="14">
        <v>9</v>
      </c>
      <c r="O499" s="14">
        <v>9</v>
      </c>
      <c r="Q499" s="14">
        <v>9</v>
      </c>
      <c r="S499" s="14">
        <v>9</v>
      </c>
      <c r="U499" s="14">
        <v>9</v>
      </c>
      <c r="Y499" s="10">
        <f>(SUM(M499:U499)-MAX(M499:U499)-MIN(M499:U499))*K499</f>
        <v>48.6</v>
      </c>
    </row>
    <row r="500" spans="1:41">
      <c r="D500" s="2" t="s">
        <v>36</v>
      </c>
      <c r="K500" s="66">
        <f>$K$8</f>
        <v>1</v>
      </c>
      <c r="M500" s="14">
        <v>7.75</v>
      </c>
      <c r="O500" s="14">
        <v>7.25</v>
      </c>
      <c r="Q500" s="14">
        <v>7</v>
      </c>
      <c r="S500" s="14">
        <v>6.75</v>
      </c>
      <c r="U500" s="14">
        <v>7.25</v>
      </c>
      <c r="Y500" s="10">
        <f t="shared" ref="Y500:Y501" si="79">(SUM(M500:U500)-MAX(M500:U500)-MIN(M500:U500))*K500</f>
        <v>21.5</v>
      </c>
    </row>
    <row r="501" spans="1:41">
      <c r="D501" s="2" t="s">
        <v>37</v>
      </c>
      <c r="K501" s="66">
        <f>$N$8</f>
        <v>1</v>
      </c>
      <c r="M501" s="14">
        <v>7.25</v>
      </c>
      <c r="O501" s="14">
        <v>6</v>
      </c>
      <c r="Q501" s="14">
        <v>6.5</v>
      </c>
      <c r="S501" s="14">
        <v>7.25</v>
      </c>
      <c r="U501" s="14">
        <v>6</v>
      </c>
      <c r="Y501" s="10">
        <f t="shared" si="79"/>
        <v>19.75</v>
      </c>
    </row>
    <row r="502" spans="1:41">
      <c r="U502" s="12" t="s">
        <v>38</v>
      </c>
      <c r="Y502" s="10">
        <f>SUM(Y499:Y501)</f>
        <v>89.85</v>
      </c>
    </row>
    <row r="503" spans="1:41">
      <c r="U503" s="12" t="s">
        <v>39</v>
      </c>
      <c r="Y503" s="28"/>
    </row>
    <row r="504" spans="1:41">
      <c r="U504" s="12" t="s">
        <v>40</v>
      </c>
      <c r="Y504" s="10">
        <f>Y502-Y503</f>
        <v>89.85</v>
      </c>
    </row>
    <row r="506" spans="1:41">
      <c r="C506" s="3" t="s">
        <v>8</v>
      </c>
      <c r="D506" s="44" t="s">
        <v>75</v>
      </c>
      <c r="E506" s="62"/>
    </row>
    <row r="507" spans="1:41">
      <c r="C507" s="3" t="s">
        <v>9</v>
      </c>
      <c r="D507" s="45" t="s">
        <v>76</v>
      </c>
      <c r="E507" s="62"/>
    </row>
    <row r="508" spans="1:41">
      <c r="C508" s="3" t="s">
        <v>10</v>
      </c>
      <c r="D508" s="45" t="s">
        <v>168</v>
      </c>
      <c r="E508" s="62"/>
    </row>
    <row r="509" spans="1:41">
      <c r="C509" s="3" t="s">
        <v>11</v>
      </c>
      <c r="D509" s="45" t="s">
        <v>169</v>
      </c>
      <c r="E509" s="62"/>
      <c r="AA509" s="46"/>
      <c r="AC509" s="46" t="s">
        <v>148</v>
      </c>
      <c r="AF509" s="2" t="s">
        <v>54</v>
      </c>
    </row>
    <row r="510" spans="1:41" ht="6.75" customHeight="1">
      <c r="C510" s="4"/>
      <c r="D510" s="41"/>
      <c r="E510" s="62"/>
      <c r="AA510" s="46"/>
      <c r="AC510" s="46"/>
    </row>
    <row r="511" spans="1:41">
      <c r="A511" s="2" t="s">
        <v>25</v>
      </c>
      <c r="B511" s="15" t="s">
        <v>41</v>
      </c>
      <c r="C511" s="3" t="s">
        <v>12</v>
      </c>
      <c r="D511" s="2" t="s">
        <v>1</v>
      </c>
      <c r="E511" s="61">
        <f>SUM(E514:E524)</f>
        <v>18.299999999999997</v>
      </c>
      <c r="M511" s="7" t="s">
        <v>17</v>
      </c>
      <c r="O511" s="7" t="s">
        <v>18</v>
      </c>
      <c r="Q511" s="7" t="s">
        <v>19</v>
      </c>
      <c r="S511" s="7" t="s">
        <v>20</v>
      </c>
      <c r="U511" s="7" t="s">
        <v>21</v>
      </c>
      <c r="W511" s="10" t="s">
        <v>22</v>
      </c>
      <c r="Y511" s="10" t="s">
        <v>23</v>
      </c>
      <c r="AA511" s="46" t="s">
        <v>176</v>
      </c>
      <c r="AC511" s="46" t="s">
        <v>264</v>
      </c>
      <c r="AD511" s="2" t="s">
        <v>24</v>
      </c>
      <c r="AF511" s="3" t="s">
        <v>8</v>
      </c>
      <c r="AG511" s="3" t="s">
        <v>9</v>
      </c>
      <c r="AH511" s="3" t="s">
        <v>10</v>
      </c>
      <c r="AI511" s="3" t="s">
        <v>11</v>
      </c>
      <c r="AJ511" s="5" t="s">
        <v>2</v>
      </c>
      <c r="AK511" s="13" t="s">
        <v>34</v>
      </c>
      <c r="AL511" s="13" t="s">
        <v>173</v>
      </c>
      <c r="AM511" s="13" t="s">
        <v>174</v>
      </c>
      <c r="AN511" s="13" t="s">
        <v>264</v>
      </c>
      <c r="AO511" s="13" t="s">
        <v>24</v>
      </c>
    </row>
    <row r="512" spans="1:41" ht="6.75" customHeight="1">
      <c r="C512" s="4"/>
      <c r="D512" s="41"/>
      <c r="E512" s="62"/>
    </row>
    <row r="513" spans="1:41">
      <c r="D513" s="42" t="s">
        <v>2</v>
      </c>
      <c r="E513" s="63" t="s">
        <v>13</v>
      </c>
      <c r="G513" s="2" t="s">
        <v>26</v>
      </c>
      <c r="I513" s="2" t="s">
        <v>14</v>
      </c>
      <c r="K513" s="2" t="s">
        <v>15</v>
      </c>
    </row>
    <row r="514" spans="1:41">
      <c r="A514" s="2">
        <f>RANK(AD514,$AD$18:$AD$629,0)</f>
        <v>13</v>
      </c>
      <c r="B514" s="11">
        <v>17</v>
      </c>
      <c r="C514" s="4">
        <v>1</v>
      </c>
      <c r="D514" s="43" t="s">
        <v>151</v>
      </c>
      <c r="E514" s="64">
        <v>0.25</v>
      </c>
      <c r="G514" s="98">
        <f>_xlfn.IFS(I514="　",E514,IF(COUNTIF(D514,"*Acro*")&gt;=1,AND(I514="*")),"0.100",IF(E514&lt;=0.5,AND(I514="*")),ROUND(E514/2,2),I514="*",0.5,I514="**",0)</f>
        <v>0.25</v>
      </c>
      <c r="I514" s="8" t="s">
        <v>28</v>
      </c>
      <c r="K514" s="60">
        <f>IF(D514="","",IF(COUNTIF(D514,"*HYBRID*")&gt;=1,$D$8,IF(AND(COUNTIF(D514,"*Acro*")&gt;=1),$E$8,IF(AND(COUNTIF(D514,"*TRE*")&gt;=1),$G$8))))</f>
        <v>0.4</v>
      </c>
      <c r="M514" s="14">
        <v>6</v>
      </c>
      <c r="O514" s="14">
        <v>7.25</v>
      </c>
      <c r="Q514" s="14">
        <v>6.75</v>
      </c>
      <c r="S514" s="14">
        <v>7.25</v>
      </c>
      <c r="U514" s="14">
        <v>7</v>
      </c>
      <c r="W514" s="10">
        <f>(SUM(M514:U514)-MAX(M514:U514)-MIN(M514:U514))/3</f>
        <v>7</v>
      </c>
      <c r="Y514" s="10">
        <f>IF(D514="","",ROUND(W514*G514*K514,4))</f>
        <v>0.7</v>
      </c>
      <c r="AA514" s="68">
        <v>40</v>
      </c>
      <c r="AC514" s="59"/>
      <c r="AD514" s="69">
        <f>Y528+Y535+AA514-AC514-AC515</f>
        <v>159.00990000000002</v>
      </c>
      <c r="AF514" s="38" t="str">
        <f>D506</f>
        <v>南アーティスティックスイミングクラブ</v>
      </c>
      <c r="AG514" s="38" t="str">
        <f>D507</f>
        <v>南アーティスティックスイミングクラブA</v>
      </c>
      <c r="AH514" s="38" t="str">
        <f>D508</f>
        <v>あみ/さり/たみ/なな</v>
      </c>
      <c r="AI514" s="38" t="str">
        <f>D509</f>
        <v>来/若</v>
      </c>
      <c r="AJ514" s="72">
        <f>Y528</f>
        <v>50.759900000000002</v>
      </c>
      <c r="AK514" s="40">
        <f>Y535</f>
        <v>68.25</v>
      </c>
      <c r="AL514" s="70">
        <f>AA514</f>
        <v>40</v>
      </c>
      <c r="AM514" s="71">
        <f>AC514</f>
        <v>0</v>
      </c>
      <c r="AN514" s="71">
        <f>AC515</f>
        <v>0</v>
      </c>
      <c r="AO514" s="69">
        <f>AD514</f>
        <v>159.00990000000002</v>
      </c>
    </row>
    <row r="515" spans="1:41">
      <c r="C515" s="4">
        <v>2</v>
      </c>
      <c r="D515" s="43" t="s">
        <v>151</v>
      </c>
      <c r="E515" s="64">
        <v>5.95</v>
      </c>
      <c r="G515" s="98">
        <f t="shared" ref="G515:G524" si="80">_xlfn.IFS(I515="　",E515,IF(COUNTIF(D515,"*Acro*")&gt;=1,AND(I515="*")),"0.100",IF(E515&lt;=0.5,AND(I515="*")),ROUND(E515/2,2),I515="*",0.5,I515="**",0)</f>
        <v>5.95</v>
      </c>
      <c r="I515" s="8" t="s">
        <v>28</v>
      </c>
      <c r="K515" s="60">
        <f t="shared" ref="K515:K524" si="81">IF(D515="","",IF(COUNTIF(D515,"*HYBRID*")&gt;=1,$D$8,IF(AND(COUNTIF(D515,"*Acro*")&gt;=1),$E$8,IF(AND(COUNTIF(D515,"*TRE*")&gt;=1),$G$8))))</f>
        <v>0.4</v>
      </c>
      <c r="M515" s="14">
        <v>7</v>
      </c>
      <c r="O515" s="14">
        <v>6</v>
      </c>
      <c r="Q515" s="14">
        <v>7.25</v>
      </c>
      <c r="S515" s="14">
        <v>6</v>
      </c>
      <c r="U515" s="14">
        <v>6</v>
      </c>
      <c r="W515" s="10">
        <f t="shared" ref="W515:W524" si="82">(SUM(M515:U515)-MAX(M515:U515)-MIN(M515:U515))/3</f>
        <v>6.333333333333333</v>
      </c>
      <c r="Y515" s="10">
        <f t="shared" ref="Y515:Y524" si="83">IF(D515="","",ROUND(W515*G515*K515,4))</f>
        <v>15.0733</v>
      </c>
      <c r="AC515" s="59"/>
    </row>
    <row r="516" spans="1:41">
      <c r="C516" s="4">
        <v>3</v>
      </c>
      <c r="D516" s="43" t="s">
        <v>3</v>
      </c>
      <c r="E516" s="64">
        <v>2.1</v>
      </c>
      <c r="G516" s="98">
        <f t="shared" si="80"/>
        <v>0.5</v>
      </c>
      <c r="I516" s="8" t="s">
        <v>27</v>
      </c>
      <c r="K516" s="60">
        <f t="shared" si="81"/>
        <v>0.8</v>
      </c>
      <c r="M516" s="14">
        <v>6.5</v>
      </c>
      <c r="O516" s="14">
        <v>7.5</v>
      </c>
      <c r="Q516" s="14">
        <v>7</v>
      </c>
      <c r="S516" s="14">
        <v>6.75</v>
      </c>
      <c r="U516" s="14">
        <v>7</v>
      </c>
      <c r="W516" s="10">
        <f t="shared" si="82"/>
        <v>6.916666666666667</v>
      </c>
      <c r="Y516" s="10">
        <f t="shared" si="83"/>
        <v>2.7667000000000002</v>
      </c>
    </row>
    <row r="517" spans="1:41">
      <c r="C517" s="4">
        <v>4</v>
      </c>
      <c r="D517" s="43" t="s">
        <v>4</v>
      </c>
      <c r="E517" s="64">
        <v>0.1</v>
      </c>
      <c r="G517" s="98">
        <f t="shared" si="80"/>
        <v>0.1</v>
      </c>
      <c r="I517" s="8" t="s">
        <v>28</v>
      </c>
      <c r="K517" s="60">
        <f t="shared" si="81"/>
        <v>0.7</v>
      </c>
      <c r="M517" s="14">
        <v>7.25</v>
      </c>
      <c r="O517" s="14">
        <v>6.75</v>
      </c>
      <c r="Q517" s="14">
        <v>6</v>
      </c>
      <c r="S517" s="14">
        <v>7.25</v>
      </c>
      <c r="U517" s="14">
        <v>6.5</v>
      </c>
      <c r="W517" s="10">
        <f t="shared" si="82"/>
        <v>6.833333333333333</v>
      </c>
      <c r="Y517" s="10">
        <f t="shared" si="83"/>
        <v>0.4783</v>
      </c>
    </row>
    <row r="518" spans="1:41">
      <c r="C518" s="4">
        <v>5</v>
      </c>
      <c r="D518" s="43" t="s">
        <v>3</v>
      </c>
      <c r="E518" s="64">
        <v>2.1</v>
      </c>
      <c r="G518" s="98">
        <f t="shared" si="80"/>
        <v>2.1</v>
      </c>
      <c r="I518" s="8" t="s">
        <v>28</v>
      </c>
      <c r="K518" s="60">
        <f t="shared" si="81"/>
        <v>0.8</v>
      </c>
      <c r="M518" s="14">
        <v>6</v>
      </c>
      <c r="O518" s="14">
        <v>7.25</v>
      </c>
      <c r="Q518" s="14">
        <v>6.75</v>
      </c>
      <c r="S518" s="14">
        <v>6.75</v>
      </c>
      <c r="U518" s="14">
        <v>7.25</v>
      </c>
      <c r="W518" s="10">
        <f t="shared" si="82"/>
        <v>6.916666666666667</v>
      </c>
      <c r="Y518" s="10">
        <f t="shared" si="83"/>
        <v>11.62</v>
      </c>
    </row>
    <row r="519" spans="1:41">
      <c r="C519" s="4">
        <v>6</v>
      </c>
      <c r="D519" s="43" t="s">
        <v>5</v>
      </c>
      <c r="E519" s="64">
        <v>2.7</v>
      </c>
      <c r="G519" s="98">
        <f t="shared" si="80"/>
        <v>2.7</v>
      </c>
      <c r="I519" s="8" t="s">
        <v>28</v>
      </c>
      <c r="K519" s="60">
        <f t="shared" si="81"/>
        <v>0.8</v>
      </c>
      <c r="M519" s="14">
        <v>7.5</v>
      </c>
      <c r="O519" s="14">
        <v>7</v>
      </c>
      <c r="Q519" s="14">
        <v>7.25</v>
      </c>
      <c r="S519" s="14">
        <v>7.25</v>
      </c>
      <c r="U519" s="14">
        <v>6</v>
      </c>
      <c r="W519" s="10">
        <f t="shared" si="82"/>
        <v>7.166666666666667</v>
      </c>
      <c r="Y519" s="10">
        <f t="shared" si="83"/>
        <v>15.48</v>
      </c>
    </row>
    <row r="520" spans="1:41">
      <c r="C520" s="4">
        <v>7</v>
      </c>
      <c r="D520" s="43" t="s">
        <v>6</v>
      </c>
      <c r="E520" s="64">
        <v>1.2</v>
      </c>
      <c r="G520" s="98" t="str">
        <f t="shared" si="80"/>
        <v>0.100</v>
      </c>
      <c r="I520" s="8" t="s">
        <v>27</v>
      </c>
      <c r="K520" s="60">
        <f t="shared" si="81"/>
        <v>0.7</v>
      </c>
      <c r="M520" s="14">
        <v>6.75</v>
      </c>
      <c r="O520" s="14">
        <v>6</v>
      </c>
      <c r="Q520" s="14">
        <v>7</v>
      </c>
      <c r="S520" s="14">
        <v>7</v>
      </c>
      <c r="U520" s="14">
        <v>6.75</v>
      </c>
      <c r="W520" s="10">
        <f t="shared" si="82"/>
        <v>6.833333333333333</v>
      </c>
      <c r="Y520" s="10">
        <f t="shared" si="83"/>
        <v>0.4783</v>
      </c>
    </row>
    <row r="521" spans="1:41">
      <c r="C521" s="4">
        <v>8</v>
      </c>
      <c r="D521" s="43" t="s">
        <v>151</v>
      </c>
      <c r="E521" s="64">
        <v>2.7</v>
      </c>
      <c r="G521" s="98">
        <f t="shared" si="80"/>
        <v>0.5</v>
      </c>
      <c r="I521" s="8" t="s">
        <v>27</v>
      </c>
      <c r="K521" s="60">
        <f t="shared" si="81"/>
        <v>0.4</v>
      </c>
      <c r="M521" s="14">
        <v>7.25</v>
      </c>
      <c r="O521" s="14">
        <v>7</v>
      </c>
      <c r="Q521" s="14">
        <v>7.75</v>
      </c>
      <c r="S521" s="14">
        <v>6</v>
      </c>
      <c r="U521" s="14">
        <v>7.25</v>
      </c>
      <c r="W521" s="10">
        <f t="shared" si="82"/>
        <v>7.166666666666667</v>
      </c>
      <c r="Y521" s="10">
        <f t="shared" si="83"/>
        <v>1.4333</v>
      </c>
    </row>
    <row r="522" spans="1:41">
      <c r="C522" s="4">
        <v>9</v>
      </c>
      <c r="D522" s="43" t="s">
        <v>151</v>
      </c>
      <c r="E522" s="64">
        <v>0.2</v>
      </c>
      <c r="G522" s="98">
        <f t="shared" si="80"/>
        <v>0.2</v>
      </c>
      <c r="I522" s="8" t="s">
        <v>28</v>
      </c>
      <c r="K522" s="60">
        <f t="shared" si="81"/>
        <v>0.4</v>
      </c>
      <c r="M522" s="14">
        <v>7</v>
      </c>
      <c r="O522" s="14">
        <v>6.5</v>
      </c>
      <c r="Q522" s="14">
        <v>7.25</v>
      </c>
      <c r="S522" s="14">
        <v>6.75</v>
      </c>
      <c r="U522" s="14">
        <v>7</v>
      </c>
      <c r="W522" s="10">
        <f t="shared" si="82"/>
        <v>6.916666666666667</v>
      </c>
      <c r="Y522" s="10">
        <f t="shared" si="83"/>
        <v>0.55330000000000001</v>
      </c>
    </row>
    <row r="523" spans="1:41">
      <c r="C523" s="4">
        <v>10</v>
      </c>
      <c r="D523" s="43" t="s">
        <v>151</v>
      </c>
      <c r="E523" s="64">
        <v>0.3</v>
      </c>
      <c r="G523" s="98">
        <f t="shared" si="80"/>
        <v>0.3</v>
      </c>
      <c r="I523" s="8" t="s">
        <v>28</v>
      </c>
      <c r="K523" s="60">
        <f t="shared" si="81"/>
        <v>0.4</v>
      </c>
      <c r="M523" s="14">
        <v>7.75</v>
      </c>
      <c r="O523" s="14">
        <v>7.25</v>
      </c>
      <c r="Q523" s="14">
        <v>7</v>
      </c>
      <c r="S523" s="14">
        <v>6.75</v>
      </c>
      <c r="U523" s="14">
        <v>7.25</v>
      </c>
      <c r="W523" s="10">
        <f t="shared" si="82"/>
        <v>7.166666666666667</v>
      </c>
      <c r="Y523" s="10">
        <f t="shared" si="83"/>
        <v>0.86</v>
      </c>
    </row>
    <row r="524" spans="1:41">
      <c r="C524" s="6">
        <v>11</v>
      </c>
      <c r="D524" s="43" t="s">
        <v>151</v>
      </c>
      <c r="E524" s="64">
        <v>0.7</v>
      </c>
      <c r="G524" s="98">
        <f t="shared" si="80"/>
        <v>0.5</v>
      </c>
      <c r="I524" s="8" t="s">
        <v>27</v>
      </c>
      <c r="K524" s="60">
        <f t="shared" si="81"/>
        <v>0.4</v>
      </c>
      <c r="M524" s="14">
        <v>7.25</v>
      </c>
      <c r="O524" s="14">
        <v>6</v>
      </c>
      <c r="Q524" s="14">
        <v>6.5</v>
      </c>
      <c r="S524" s="14">
        <v>7.25</v>
      </c>
      <c r="U524" s="14">
        <v>6</v>
      </c>
      <c r="W524" s="10">
        <f t="shared" si="82"/>
        <v>6.583333333333333</v>
      </c>
      <c r="Y524" s="10">
        <f t="shared" si="83"/>
        <v>1.3167</v>
      </c>
    </row>
    <row r="525" spans="1:41">
      <c r="U525" s="12" t="s">
        <v>30</v>
      </c>
      <c r="Y525" s="10">
        <f>SUM(Y514:Y524)</f>
        <v>50.759900000000002</v>
      </c>
    </row>
    <row r="526" spans="1:41">
      <c r="C526" s="9" t="s">
        <v>255</v>
      </c>
      <c r="U526" s="12" t="s">
        <v>31</v>
      </c>
      <c r="Y526" s="28"/>
    </row>
    <row r="527" spans="1:41">
      <c r="U527" s="12" t="s">
        <v>32</v>
      </c>
      <c r="Y527" s="28"/>
    </row>
    <row r="528" spans="1:41">
      <c r="U528" s="12" t="s">
        <v>33</v>
      </c>
      <c r="Y528" s="10">
        <f>Y525-Y526-Y527</f>
        <v>50.759900000000002</v>
      </c>
    </row>
    <row r="529" spans="1:41">
      <c r="D529" s="13" t="s">
        <v>34</v>
      </c>
      <c r="U529" s="12"/>
    </row>
    <row r="530" spans="1:41">
      <c r="D530" s="2" t="s">
        <v>35</v>
      </c>
      <c r="K530" s="66">
        <f>$H$8</f>
        <v>1.8</v>
      </c>
      <c r="M530" s="14">
        <v>5</v>
      </c>
      <c r="O530" s="14">
        <v>5</v>
      </c>
      <c r="Q530" s="14">
        <v>5</v>
      </c>
      <c r="S530" s="14">
        <v>5</v>
      </c>
      <c r="U530" s="14">
        <v>5</v>
      </c>
      <c r="Y530" s="10">
        <f>(SUM(M530:U530)-MAX(M530:U530)-MIN(M530:U530))*K530</f>
        <v>27</v>
      </c>
    </row>
    <row r="531" spans="1:41">
      <c r="D531" s="2" t="s">
        <v>36</v>
      </c>
      <c r="K531" s="66">
        <f>$K$8</f>
        <v>1</v>
      </c>
      <c r="M531" s="14">
        <v>7.75</v>
      </c>
      <c r="O531" s="14">
        <v>7.25</v>
      </c>
      <c r="Q531" s="14">
        <v>7</v>
      </c>
      <c r="S531" s="14">
        <v>6.75</v>
      </c>
      <c r="U531" s="14">
        <v>7.25</v>
      </c>
      <c r="Y531" s="10">
        <f t="shared" ref="Y531:Y532" si="84">(SUM(M531:U531)-MAX(M531:U531)-MIN(M531:U531))*K531</f>
        <v>21.5</v>
      </c>
    </row>
    <row r="532" spans="1:41">
      <c r="D532" s="2" t="s">
        <v>37</v>
      </c>
      <c r="K532" s="66">
        <f>$N$8</f>
        <v>1</v>
      </c>
      <c r="M532" s="14">
        <v>7.25</v>
      </c>
      <c r="O532" s="14">
        <v>6</v>
      </c>
      <c r="Q532" s="14">
        <v>6.5</v>
      </c>
      <c r="S532" s="14">
        <v>7.25</v>
      </c>
      <c r="U532" s="14">
        <v>6</v>
      </c>
      <c r="Y532" s="10">
        <f t="shared" si="84"/>
        <v>19.75</v>
      </c>
    </row>
    <row r="533" spans="1:41">
      <c r="U533" s="12" t="s">
        <v>38</v>
      </c>
      <c r="Y533" s="10">
        <f>SUM(Y530:Y532)</f>
        <v>68.25</v>
      </c>
    </row>
    <row r="534" spans="1:41">
      <c r="U534" s="12" t="s">
        <v>39</v>
      </c>
      <c r="Y534" s="28"/>
    </row>
    <row r="535" spans="1:41">
      <c r="U535" s="12" t="s">
        <v>40</v>
      </c>
      <c r="Y535" s="10">
        <f>Y533-Y534</f>
        <v>68.25</v>
      </c>
    </row>
    <row r="537" spans="1:41">
      <c r="C537" s="3" t="s">
        <v>8</v>
      </c>
      <c r="D537" s="44" t="s">
        <v>77</v>
      </c>
      <c r="E537" s="62"/>
    </row>
    <row r="538" spans="1:41">
      <c r="C538" s="3" t="s">
        <v>9</v>
      </c>
      <c r="D538" s="45" t="s">
        <v>78</v>
      </c>
      <c r="E538" s="62"/>
    </row>
    <row r="539" spans="1:41">
      <c r="C539" s="3" t="s">
        <v>10</v>
      </c>
      <c r="D539" s="45" t="s">
        <v>170</v>
      </c>
      <c r="E539" s="62"/>
    </row>
    <row r="540" spans="1:41">
      <c r="C540" s="3" t="s">
        <v>11</v>
      </c>
      <c r="D540" s="44" t="s">
        <v>171</v>
      </c>
      <c r="E540" s="62"/>
      <c r="AA540" s="46"/>
      <c r="AC540" s="46" t="s">
        <v>148</v>
      </c>
      <c r="AF540" s="2" t="s">
        <v>54</v>
      </c>
    </row>
    <row r="541" spans="1:41" ht="6.75" customHeight="1">
      <c r="C541" s="4"/>
      <c r="D541" s="41"/>
      <c r="E541" s="62"/>
      <c r="AA541" s="46"/>
      <c r="AC541" s="46"/>
    </row>
    <row r="542" spans="1:41">
      <c r="A542" s="2" t="s">
        <v>25</v>
      </c>
      <c r="B542" s="15" t="s">
        <v>41</v>
      </c>
      <c r="C542" s="3" t="s">
        <v>12</v>
      </c>
      <c r="D542" s="2" t="s">
        <v>1</v>
      </c>
      <c r="E542" s="61">
        <f>SUM(E545:E555)</f>
        <v>17.999999999999996</v>
      </c>
      <c r="M542" s="7" t="s">
        <v>17</v>
      </c>
      <c r="O542" s="7" t="s">
        <v>18</v>
      </c>
      <c r="Q542" s="7" t="s">
        <v>19</v>
      </c>
      <c r="S542" s="7" t="s">
        <v>20</v>
      </c>
      <c r="U542" s="7" t="s">
        <v>21</v>
      </c>
      <c r="W542" s="10" t="s">
        <v>22</v>
      </c>
      <c r="Y542" s="10" t="s">
        <v>23</v>
      </c>
      <c r="AA542" s="46" t="s">
        <v>176</v>
      </c>
      <c r="AC542" s="46" t="s">
        <v>264</v>
      </c>
      <c r="AD542" s="2" t="s">
        <v>24</v>
      </c>
      <c r="AF542" s="3" t="s">
        <v>8</v>
      </c>
      <c r="AG542" s="3" t="s">
        <v>9</v>
      </c>
      <c r="AH542" s="3" t="s">
        <v>10</v>
      </c>
      <c r="AI542" s="3" t="s">
        <v>11</v>
      </c>
      <c r="AJ542" s="5" t="s">
        <v>2</v>
      </c>
      <c r="AK542" s="13" t="s">
        <v>34</v>
      </c>
      <c r="AL542" s="13" t="s">
        <v>173</v>
      </c>
      <c r="AM542" s="13" t="s">
        <v>174</v>
      </c>
      <c r="AN542" s="13" t="s">
        <v>264</v>
      </c>
      <c r="AO542" s="13" t="s">
        <v>24</v>
      </c>
    </row>
    <row r="543" spans="1:41" ht="6.75" customHeight="1">
      <c r="C543" s="4"/>
      <c r="D543" s="41"/>
      <c r="E543" s="62"/>
    </row>
    <row r="544" spans="1:41">
      <c r="D544" s="42" t="s">
        <v>2</v>
      </c>
      <c r="E544" s="63" t="s">
        <v>13</v>
      </c>
      <c r="G544" s="2" t="s">
        <v>26</v>
      </c>
      <c r="I544" s="2" t="s">
        <v>14</v>
      </c>
      <c r="K544" s="2" t="s">
        <v>15</v>
      </c>
    </row>
    <row r="545" spans="1:41">
      <c r="A545" s="2">
        <f>RANK(AD545,$AD$18:$AD$629,0)</f>
        <v>17</v>
      </c>
      <c r="B545" s="11">
        <v>18</v>
      </c>
      <c r="C545" s="4">
        <v>1</v>
      </c>
      <c r="D545" s="43" t="s">
        <v>151</v>
      </c>
      <c r="E545" s="64">
        <v>0.25</v>
      </c>
      <c r="G545" s="98">
        <f>_xlfn.IFS(I545="　",E545,IF(COUNTIF(D545,"*Acro*")&gt;=1,AND(I545="*")),"0.100",IF(E545&lt;=0.5,AND(I545="*")),ROUND(E545/2,2),I545="*",0.5,I545="**",0)</f>
        <v>0.25</v>
      </c>
      <c r="I545" s="8" t="s">
        <v>28</v>
      </c>
      <c r="K545" s="60">
        <f>IF(D545="","",IF(COUNTIF(D545,"*HYBRID*")&gt;=1,$D$8,IF(AND(COUNTIF(D545,"*Acro*")&gt;=1),$E$8,IF(AND(COUNTIF(D545,"*TRE*")&gt;=1),$G$8))))</f>
        <v>0.4</v>
      </c>
      <c r="M545" s="14">
        <v>6</v>
      </c>
      <c r="O545" s="14">
        <v>7.25</v>
      </c>
      <c r="Q545" s="14">
        <v>6.75</v>
      </c>
      <c r="S545" s="14">
        <v>7.25</v>
      </c>
      <c r="U545" s="14">
        <v>7</v>
      </c>
      <c r="W545" s="10">
        <f>(SUM(M545:U545)-MAX(M545:U545)-MIN(M545:U545))/3</f>
        <v>7</v>
      </c>
      <c r="Y545" s="10">
        <f>IF(D545="","",ROUND(W545*G545*K545,4))</f>
        <v>0.7</v>
      </c>
      <c r="AA545" s="68">
        <v>40</v>
      </c>
      <c r="AC545" s="59"/>
      <c r="AD545" s="69">
        <f>Y559+Y566+AA545-AC545-AC546</f>
        <v>147.41990000000001</v>
      </c>
      <c r="AF545" s="38" t="str">
        <f>D537</f>
        <v>上アーティスティックスイミングクラブ</v>
      </c>
      <c r="AG545" s="38" t="str">
        <f>D538</f>
        <v>上アーティスティックスイミングクラブA</v>
      </c>
      <c r="AH545" s="38" t="str">
        <f>D539</f>
        <v>佐藤たみこ/内藤はるか/松藤やくみ</v>
      </c>
      <c r="AI545" s="38" t="str">
        <f>D540</f>
        <v>わかな</v>
      </c>
      <c r="AJ545" s="72">
        <f>Y559</f>
        <v>49.969900000000003</v>
      </c>
      <c r="AK545" s="40">
        <f>Y566</f>
        <v>57.45</v>
      </c>
      <c r="AL545" s="70">
        <f>AA545</f>
        <v>40</v>
      </c>
      <c r="AM545" s="71">
        <f>AC545</f>
        <v>0</v>
      </c>
      <c r="AN545" s="71">
        <f>AC546</f>
        <v>0</v>
      </c>
      <c r="AO545" s="69">
        <f>AD545</f>
        <v>147.41990000000001</v>
      </c>
    </row>
    <row r="546" spans="1:41">
      <c r="C546" s="4">
        <v>2</v>
      </c>
      <c r="D546" s="43" t="s">
        <v>151</v>
      </c>
      <c r="E546" s="64">
        <v>5.95</v>
      </c>
      <c r="G546" s="98">
        <f t="shared" ref="G546:G555" si="85">_xlfn.IFS(I546="　",E546,IF(COUNTIF(D546,"*Acro*")&gt;=1,AND(I546="*")),"0.100",IF(E546&lt;=0.5,AND(I546="*")),ROUND(E546/2,2),I546="*",0.5,I546="**",0)</f>
        <v>5.95</v>
      </c>
      <c r="I546" s="8" t="s">
        <v>28</v>
      </c>
      <c r="K546" s="60">
        <f t="shared" ref="K546:K555" si="86">IF(D546="","",IF(COUNTIF(D546,"*HYBRID*")&gt;=1,$D$8,IF(AND(COUNTIF(D546,"*Acro*")&gt;=1),$E$8,IF(AND(COUNTIF(D546,"*TRE*")&gt;=1),$G$8))))</f>
        <v>0.4</v>
      </c>
      <c r="M546" s="14">
        <v>7</v>
      </c>
      <c r="O546" s="14">
        <v>6</v>
      </c>
      <c r="Q546" s="14">
        <v>7.25</v>
      </c>
      <c r="S546" s="14">
        <v>6</v>
      </c>
      <c r="U546" s="14">
        <v>6</v>
      </c>
      <c r="W546" s="10">
        <f t="shared" ref="W546:W555" si="87">(SUM(M546:U546)-MAX(M546:U546)-MIN(M546:U546))/3</f>
        <v>6.333333333333333</v>
      </c>
      <c r="Y546" s="10">
        <f t="shared" ref="Y546:Y555" si="88">IF(D546="","",ROUND(W546*G546*K546,4))</f>
        <v>15.0733</v>
      </c>
      <c r="AC546" s="59"/>
    </row>
    <row r="547" spans="1:41">
      <c r="C547" s="4">
        <v>3</v>
      </c>
      <c r="D547" s="43" t="s">
        <v>3</v>
      </c>
      <c r="E547" s="64">
        <v>2.1</v>
      </c>
      <c r="G547" s="98">
        <f t="shared" si="85"/>
        <v>0.5</v>
      </c>
      <c r="I547" s="8" t="s">
        <v>27</v>
      </c>
      <c r="K547" s="60">
        <f t="shared" si="86"/>
        <v>0.8</v>
      </c>
      <c r="M547" s="14">
        <v>6.5</v>
      </c>
      <c r="O547" s="14">
        <v>7.5</v>
      </c>
      <c r="Q547" s="14">
        <v>7</v>
      </c>
      <c r="S547" s="14">
        <v>6.75</v>
      </c>
      <c r="U547" s="14">
        <v>7</v>
      </c>
      <c r="W547" s="10">
        <f t="shared" si="87"/>
        <v>6.916666666666667</v>
      </c>
      <c r="Y547" s="10">
        <f t="shared" si="88"/>
        <v>2.7667000000000002</v>
      </c>
    </row>
    <row r="548" spans="1:41">
      <c r="C548" s="4">
        <v>4</v>
      </c>
      <c r="D548" s="43" t="s">
        <v>4</v>
      </c>
      <c r="E548" s="64">
        <v>0.1</v>
      </c>
      <c r="G548" s="98">
        <f t="shared" si="85"/>
        <v>0.1</v>
      </c>
      <c r="I548" s="8" t="s">
        <v>28</v>
      </c>
      <c r="K548" s="60">
        <f t="shared" si="86"/>
        <v>0.7</v>
      </c>
      <c r="M548" s="14">
        <v>7.25</v>
      </c>
      <c r="O548" s="14">
        <v>6.75</v>
      </c>
      <c r="Q548" s="14">
        <v>6</v>
      </c>
      <c r="S548" s="14">
        <v>7.25</v>
      </c>
      <c r="U548" s="14">
        <v>6.5</v>
      </c>
      <c r="W548" s="10">
        <f t="shared" si="87"/>
        <v>6.833333333333333</v>
      </c>
      <c r="Y548" s="10">
        <f t="shared" si="88"/>
        <v>0.4783</v>
      </c>
    </row>
    <row r="549" spans="1:41">
      <c r="C549" s="4">
        <v>5</v>
      </c>
      <c r="D549" s="43" t="s">
        <v>3</v>
      </c>
      <c r="E549" s="64">
        <v>2.1</v>
      </c>
      <c r="G549" s="98">
        <f t="shared" si="85"/>
        <v>2.1</v>
      </c>
      <c r="I549" s="8" t="s">
        <v>28</v>
      </c>
      <c r="K549" s="60">
        <f t="shared" si="86"/>
        <v>0.8</v>
      </c>
      <c r="M549" s="14">
        <v>6</v>
      </c>
      <c r="O549" s="14">
        <v>7.25</v>
      </c>
      <c r="Q549" s="14">
        <v>6.75</v>
      </c>
      <c r="S549" s="14">
        <v>6.75</v>
      </c>
      <c r="U549" s="14">
        <v>7.25</v>
      </c>
      <c r="W549" s="10">
        <f t="shared" si="87"/>
        <v>6.916666666666667</v>
      </c>
      <c r="Y549" s="10">
        <f t="shared" si="88"/>
        <v>11.62</v>
      </c>
    </row>
    <row r="550" spans="1:41">
      <c r="C550" s="4">
        <v>6</v>
      </c>
      <c r="D550" s="43" t="s">
        <v>5</v>
      </c>
      <c r="E550" s="64">
        <v>2.7</v>
      </c>
      <c r="G550" s="98">
        <f t="shared" si="85"/>
        <v>2.7</v>
      </c>
      <c r="I550" s="8" t="s">
        <v>28</v>
      </c>
      <c r="K550" s="60">
        <f t="shared" si="86"/>
        <v>0.8</v>
      </c>
      <c r="M550" s="14">
        <v>7.5</v>
      </c>
      <c r="O550" s="14">
        <v>7</v>
      </c>
      <c r="Q550" s="14">
        <v>7.25</v>
      </c>
      <c r="S550" s="14">
        <v>7.25</v>
      </c>
      <c r="U550" s="14">
        <v>6</v>
      </c>
      <c r="W550" s="10">
        <f t="shared" si="87"/>
        <v>7.166666666666667</v>
      </c>
      <c r="Y550" s="10">
        <f t="shared" si="88"/>
        <v>15.48</v>
      </c>
    </row>
    <row r="551" spans="1:41">
      <c r="C551" s="4">
        <v>7</v>
      </c>
      <c r="D551" s="43" t="s">
        <v>6</v>
      </c>
      <c r="E551" s="64">
        <v>1.2</v>
      </c>
      <c r="G551" s="98" t="str">
        <f t="shared" si="85"/>
        <v>0.100</v>
      </c>
      <c r="I551" s="8" t="s">
        <v>27</v>
      </c>
      <c r="K551" s="60">
        <f t="shared" si="86"/>
        <v>0.7</v>
      </c>
      <c r="M551" s="14">
        <v>6.75</v>
      </c>
      <c r="O551" s="14">
        <v>6</v>
      </c>
      <c r="Q551" s="14">
        <v>7</v>
      </c>
      <c r="S551" s="14">
        <v>7</v>
      </c>
      <c r="U551" s="14">
        <v>6.75</v>
      </c>
      <c r="W551" s="10">
        <f t="shared" si="87"/>
        <v>6.833333333333333</v>
      </c>
      <c r="Y551" s="10">
        <f t="shared" si="88"/>
        <v>0.4783</v>
      </c>
    </row>
    <row r="552" spans="1:41">
      <c r="C552" s="4">
        <v>8</v>
      </c>
      <c r="D552" s="43" t="s">
        <v>151</v>
      </c>
      <c r="E552" s="64">
        <v>2.7</v>
      </c>
      <c r="G552" s="98">
        <f t="shared" si="85"/>
        <v>0.5</v>
      </c>
      <c r="I552" s="8" t="s">
        <v>27</v>
      </c>
      <c r="K552" s="60">
        <f t="shared" si="86"/>
        <v>0.4</v>
      </c>
      <c r="M552" s="14">
        <v>7.25</v>
      </c>
      <c r="O552" s="14">
        <v>7</v>
      </c>
      <c r="Q552" s="14">
        <v>7.75</v>
      </c>
      <c r="S552" s="14">
        <v>6</v>
      </c>
      <c r="U552" s="14">
        <v>7.25</v>
      </c>
      <c r="W552" s="10">
        <f t="shared" si="87"/>
        <v>7.166666666666667</v>
      </c>
      <c r="Y552" s="10">
        <f t="shared" si="88"/>
        <v>1.4333</v>
      </c>
    </row>
    <row r="553" spans="1:41">
      <c r="C553" s="4">
        <v>9</v>
      </c>
      <c r="D553" s="43" t="s">
        <v>151</v>
      </c>
      <c r="E553" s="64">
        <v>0.2</v>
      </c>
      <c r="G553" s="98">
        <f t="shared" si="85"/>
        <v>0.2</v>
      </c>
      <c r="I553" s="8" t="s">
        <v>28</v>
      </c>
      <c r="K553" s="60">
        <f t="shared" si="86"/>
        <v>0.4</v>
      </c>
      <c r="M553" s="14">
        <v>7</v>
      </c>
      <c r="O553" s="14">
        <v>6.5</v>
      </c>
      <c r="Q553" s="14">
        <v>7.25</v>
      </c>
      <c r="S553" s="14">
        <v>6.75</v>
      </c>
      <c r="U553" s="14">
        <v>7</v>
      </c>
      <c r="W553" s="10">
        <f t="shared" si="87"/>
        <v>6.916666666666667</v>
      </c>
      <c r="Y553" s="10">
        <f t="shared" si="88"/>
        <v>0.55330000000000001</v>
      </c>
    </row>
    <row r="554" spans="1:41">
      <c r="C554" s="4">
        <v>10</v>
      </c>
      <c r="D554" s="43" t="s">
        <v>151</v>
      </c>
      <c r="E554" s="64">
        <v>0.3</v>
      </c>
      <c r="G554" s="98">
        <f t="shared" si="85"/>
        <v>0.3</v>
      </c>
      <c r="I554" s="8" t="s">
        <v>28</v>
      </c>
      <c r="K554" s="60">
        <f t="shared" si="86"/>
        <v>0.4</v>
      </c>
      <c r="M554" s="14">
        <v>7.75</v>
      </c>
      <c r="O554" s="14">
        <v>7.25</v>
      </c>
      <c r="Q554" s="14">
        <v>7</v>
      </c>
      <c r="S554" s="14">
        <v>6.75</v>
      </c>
      <c r="U554" s="14">
        <v>7.25</v>
      </c>
      <c r="W554" s="10">
        <f t="shared" si="87"/>
        <v>7.166666666666667</v>
      </c>
      <c r="Y554" s="10">
        <f t="shared" si="88"/>
        <v>0.86</v>
      </c>
    </row>
    <row r="555" spans="1:41">
      <c r="C555" s="6">
        <v>11</v>
      </c>
      <c r="D555" s="43" t="s">
        <v>151</v>
      </c>
      <c r="E555" s="64">
        <v>0.4</v>
      </c>
      <c r="G555" s="98">
        <f t="shared" si="85"/>
        <v>0.2</v>
      </c>
      <c r="I555" s="8" t="s">
        <v>27</v>
      </c>
      <c r="K555" s="60">
        <f t="shared" si="86"/>
        <v>0.4</v>
      </c>
      <c r="M555" s="14">
        <v>7.25</v>
      </c>
      <c r="O555" s="14">
        <v>6</v>
      </c>
      <c r="Q555" s="14">
        <v>6.5</v>
      </c>
      <c r="S555" s="14">
        <v>7.25</v>
      </c>
      <c r="U555" s="14">
        <v>6</v>
      </c>
      <c r="W555" s="10">
        <f t="shared" si="87"/>
        <v>6.583333333333333</v>
      </c>
      <c r="Y555" s="10">
        <f t="shared" si="88"/>
        <v>0.52669999999999995</v>
      </c>
    </row>
    <row r="556" spans="1:41">
      <c r="U556" s="12" t="s">
        <v>30</v>
      </c>
      <c r="Y556" s="10">
        <f>SUM(Y545:Y555)</f>
        <v>49.969900000000003</v>
      </c>
    </row>
    <row r="557" spans="1:41">
      <c r="C557" s="9" t="s">
        <v>255</v>
      </c>
      <c r="U557" s="12" t="s">
        <v>31</v>
      </c>
      <c r="Y557" s="28"/>
    </row>
    <row r="558" spans="1:41">
      <c r="U558" s="12" t="s">
        <v>32</v>
      </c>
      <c r="Y558" s="28"/>
    </row>
    <row r="559" spans="1:41">
      <c r="U559" s="12" t="s">
        <v>33</v>
      </c>
      <c r="Y559" s="10">
        <f>Y556-Y557-Y558</f>
        <v>49.969900000000003</v>
      </c>
    </row>
    <row r="560" spans="1:41">
      <c r="D560" s="13" t="s">
        <v>34</v>
      </c>
      <c r="U560" s="12"/>
    </row>
    <row r="561" spans="1:41">
      <c r="D561" s="2" t="s">
        <v>35</v>
      </c>
      <c r="K561" s="66">
        <f>$H$8</f>
        <v>1.8</v>
      </c>
      <c r="M561" s="14">
        <v>3</v>
      </c>
      <c r="O561" s="14">
        <v>3</v>
      </c>
      <c r="Q561" s="14">
        <v>3</v>
      </c>
      <c r="S561" s="14">
        <v>3</v>
      </c>
      <c r="U561" s="14">
        <v>3</v>
      </c>
      <c r="Y561" s="10">
        <f>(SUM(M561:U561)-MAX(M561:U561)-MIN(M561:U561))*K561</f>
        <v>16.2</v>
      </c>
    </row>
    <row r="562" spans="1:41">
      <c r="D562" s="2" t="s">
        <v>36</v>
      </c>
      <c r="K562" s="66">
        <f>$K$8</f>
        <v>1</v>
      </c>
      <c r="M562" s="14">
        <v>7.75</v>
      </c>
      <c r="O562" s="14">
        <v>7.25</v>
      </c>
      <c r="Q562" s="14">
        <v>7</v>
      </c>
      <c r="S562" s="14">
        <v>6.75</v>
      </c>
      <c r="U562" s="14">
        <v>7.25</v>
      </c>
      <c r="Y562" s="10">
        <f t="shared" ref="Y562:Y563" si="89">(SUM(M562:U562)-MAX(M562:U562)-MIN(M562:U562))*K562</f>
        <v>21.5</v>
      </c>
    </row>
    <row r="563" spans="1:41">
      <c r="D563" s="2" t="s">
        <v>37</v>
      </c>
      <c r="K563" s="66">
        <f>$N$8</f>
        <v>1</v>
      </c>
      <c r="M563" s="14">
        <v>7.25</v>
      </c>
      <c r="O563" s="14">
        <v>6</v>
      </c>
      <c r="Q563" s="14">
        <v>6.5</v>
      </c>
      <c r="S563" s="14">
        <v>7.25</v>
      </c>
      <c r="U563" s="14">
        <v>6</v>
      </c>
      <c r="Y563" s="10">
        <f t="shared" si="89"/>
        <v>19.75</v>
      </c>
    </row>
    <row r="564" spans="1:41">
      <c r="U564" s="12" t="s">
        <v>38</v>
      </c>
      <c r="Y564" s="10">
        <f>SUM(Y561:Y563)</f>
        <v>57.45</v>
      </c>
    </row>
    <row r="565" spans="1:41">
      <c r="U565" s="12" t="s">
        <v>39</v>
      </c>
      <c r="Y565" s="28"/>
    </row>
    <row r="566" spans="1:41">
      <c r="U566" s="12" t="s">
        <v>40</v>
      </c>
      <c r="Y566" s="10">
        <f>Y564-Y565</f>
        <v>57.45</v>
      </c>
    </row>
    <row r="568" spans="1:41">
      <c r="C568" s="3" t="s">
        <v>8</v>
      </c>
      <c r="D568" s="44" t="s">
        <v>79</v>
      </c>
      <c r="E568" s="62"/>
    </row>
    <row r="569" spans="1:41">
      <c r="C569" s="3" t="s">
        <v>9</v>
      </c>
      <c r="D569" s="45" t="s">
        <v>80</v>
      </c>
      <c r="E569" s="62"/>
    </row>
    <row r="570" spans="1:41">
      <c r="C570" s="3" t="s">
        <v>10</v>
      </c>
      <c r="D570" s="45" t="s">
        <v>172</v>
      </c>
      <c r="E570" s="62"/>
    </row>
    <row r="571" spans="1:41">
      <c r="C571" s="3" t="s">
        <v>11</v>
      </c>
      <c r="D571" s="45"/>
      <c r="E571" s="62"/>
      <c r="AA571" s="46"/>
      <c r="AC571" s="46" t="s">
        <v>148</v>
      </c>
      <c r="AF571" s="2" t="s">
        <v>54</v>
      </c>
    </row>
    <row r="572" spans="1:41" ht="6.75" customHeight="1">
      <c r="C572" s="4"/>
      <c r="D572" s="41"/>
      <c r="E572" s="62"/>
      <c r="AA572" s="46"/>
      <c r="AC572" s="46"/>
    </row>
    <row r="573" spans="1:41">
      <c r="A573" s="2" t="s">
        <v>25</v>
      </c>
      <c r="B573" s="15" t="s">
        <v>41</v>
      </c>
      <c r="C573" s="3" t="s">
        <v>12</v>
      </c>
      <c r="D573" s="2" t="s">
        <v>1</v>
      </c>
      <c r="E573" s="61">
        <f>SUM(E576:E586)</f>
        <v>17.899999999999999</v>
      </c>
      <c r="M573" s="7" t="s">
        <v>17</v>
      </c>
      <c r="O573" s="7" t="s">
        <v>18</v>
      </c>
      <c r="Q573" s="7" t="s">
        <v>19</v>
      </c>
      <c r="S573" s="7" t="s">
        <v>20</v>
      </c>
      <c r="U573" s="7" t="s">
        <v>21</v>
      </c>
      <c r="W573" s="10" t="s">
        <v>22</v>
      </c>
      <c r="Y573" s="10" t="s">
        <v>23</v>
      </c>
      <c r="AA573" s="46" t="s">
        <v>176</v>
      </c>
      <c r="AC573" s="46" t="s">
        <v>264</v>
      </c>
      <c r="AD573" s="2" t="s">
        <v>24</v>
      </c>
      <c r="AF573" s="3" t="s">
        <v>8</v>
      </c>
      <c r="AG573" s="3" t="s">
        <v>9</v>
      </c>
      <c r="AH573" s="3" t="s">
        <v>10</v>
      </c>
      <c r="AI573" s="3" t="s">
        <v>11</v>
      </c>
      <c r="AJ573" s="5" t="s">
        <v>2</v>
      </c>
      <c r="AK573" s="13" t="s">
        <v>34</v>
      </c>
      <c r="AL573" s="13" t="s">
        <v>173</v>
      </c>
      <c r="AM573" s="13" t="s">
        <v>174</v>
      </c>
      <c r="AN573" s="13" t="s">
        <v>264</v>
      </c>
      <c r="AO573" s="13" t="s">
        <v>24</v>
      </c>
    </row>
    <row r="574" spans="1:41" ht="6.75" customHeight="1">
      <c r="C574" s="4"/>
      <c r="D574" s="41"/>
      <c r="E574" s="62"/>
    </row>
    <row r="575" spans="1:41">
      <c r="D575" s="42" t="s">
        <v>2</v>
      </c>
      <c r="E575" s="63" t="s">
        <v>13</v>
      </c>
      <c r="G575" s="2" t="s">
        <v>26</v>
      </c>
      <c r="I575" s="2" t="s">
        <v>14</v>
      </c>
      <c r="K575" s="2" t="s">
        <v>15</v>
      </c>
    </row>
    <row r="576" spans="1:41">
      <c r="A576" s="2">
        <f>RANK(AD576,$AD$18:$AD$629,0)</f>
        <v>5</v>
      </c>
      <c r="B576" s="11">
        <v>19</v>
      </c>
      <c r="C576" s="4">
        <v>1</v>
      </c>
      <c r="D576" s="43" t="s">
        <v>151</v>
      </c>
      <c r="E576" s="64">
        <v>0.25</v>
      </c>
      <c r="G576" s="98">
        <f>_xlfn.IFS(I576="　",E576,IF(COUNTIF(D576,"*Acro*")&gt;=1,AND(I576="*")),"0.100",IF(E576&lt;=0.5,AND(I576="*")),ROUND(E576/2,2),I576="*",0.5,I576="**",0)</f>
        <v>0.25</v>
      </c>
      <c r="I576" s="8" t="s">
        <v>28</v>
      </c>
      <c r="K576" s="60">
        <f>IF(D576="","",IF(COUNTIF(D576,"*HYBRID*")&gt;=1,$D$8,IF(AND(COUNTIF(D576,"*Acro*")&gt;=1),$E$8,IF(AND(COUNTIF(D576,"*TRE*")&gt;=1),$G$8))))</f>
        <v>0.4</v>
      </c>
      <c r="M576" s="14">
        <v>8.5</v>
      </c>
      <c r="O576" s="14">
        <v>8.5</v>
      </c>
      <c r="Q576" s="14">
        <v>8.5</v>
      </c>
      <c r="S576" s="14">
        <v>8.5</v>
      </c>
      <c r="U576" s="14">
        <v>8.5</v>
      </c>
      <c r="W576" s="10">
        <f>(SUM(M576:U576)-MAX(M576:U576)-MIN(M576:U576))/3</f>
        <v>8.5</v>
      </c>
      <c r="Y576" s="10">
        <f>IF(D576="","",ROUND(W576*G576*K576,4))</f>
        <v>0.85</v>
      </c>
      <c r="AA576" s="68">
        <v>40</v>
      </c>
      <c r="AC576" s="59"/>
      <c r="AD576" s="69">
        <f>Y590+Y597+AA576-AC576-AC577</f>
        <v>177.13820000000001</v>
      </c>
      <c r="AF576" s="38" t="str">
        <f>D568</f>
        <v>下アーティスティックスイミングクラブ</v>
      </c>
      <c r="AG576" s="38" t="str">
        <f>D569</f>
        <v>下アーティスティックスイミングクラブA</v>
      </c>
      <c r="AH576" s="38" t="str">
        <f>D570</f>
        <v>来らんらん/若わかな/加かみ</v>
      </c>
      <c r="AI576" s="38">
        <f>D571</f>
        <v>0</v>
      </c>
      <c r="AJ576" s="72">
        <f>Y590</f>
        <v>49.988199999999999</v>
      </c>
      <c r="AK576" s="40">
        <f>Y597</f>
        <v>87.15</v>
      </c>
      <c r="AL576" s="70">
        <f>AA576</f>
        <v>40</v>
      </c>
      <c r="AM576" s="71">
        <f>AC576</f>
        <v>0</v>
      </c>
      <c r="AN576" s="71">
        <f>AC577</f>
        <v>0</v>
      </c>
      <c r="AO576" s="69">
        <f>AD576</f>
        <v>177.13820000000001</v>
      </c>
    </row>
    <row r="577" spans="3:29">
      <c r="C577" s="4">
        <v>2</v>
      </c>
      <c r="D577" s="43" t="s">
        <v>151</v>
      </c>
      <c r="E577" s="64">
        <v>5.95</v>
      </c>
      <c r="G577" s="98">
        <f t="shared" ref="G577:G586" si="90">_xlfn.IFS(I577="　",E577,IF(COUNTIF(D577,"*Acro*")&gt;=1,AND(I577="*")),"0.100",IF(E577&lt;=0.5,AND(I577="*")),ROUND(E577/2,2),I577="*",0.5,I577="**",0)</f>
        <v>5.95</v>
      </c>
      <c r="I577" s="8" t="s">
        <v>28</v>
      </c>
      <c r="K577" s="60">
        <f t="shared" ref="K577:K586" si="91">IF(D577="","",IF(COUNTIF(D577,"*HYBRID*")&gt;=1,$D$8,IF(AND(COUNTIF(D577,"*Acro*")&gt;=1),$E$8,IF(AND(COUNTIF(D577,"*TRE*")&gt;=1),$G$8))))</f>
        <v>0.4</v>
      </c>
      <c r="M577" s="14">
        <v>7</v>
      </c>
      <c r="O577" s="14">
        <v>6</v>
      </c>
      <c r="Q577" s="14">
        <v>7.25</v>
      </c>
      <c r="S577" s="14">
        <v>6</v>
      </c>
      <c r="U577" s="14">
        <v>6</v>
      </c>
      <c r="W577" s="10">
        <f t="shared" ref="W577:W586" si="92">(SUM(M577:U577)-MAX(M577:U577)-MIN(M577:U577))/3</f>
        <v>6.333333333333333</v>
      </c>
      <c r="Y577" s="10">
        <f t="shared" ref="Y577:Y586" si="93">IF(D577="","",ROUND(W577*G577*K577,4))</f>
        <v>15.0733</v>
      </c>
      <c r="AC577" s="59"/>
    </row>
    <row r="578" spans="3:29">
      <c r="C578" s="4">
        <v>3</v>
      </c>
      <c r="D578" s="43" t="s">
        <v>3</v>
      </c>
      <c r="E578" s="64">
        <v>2.1</v>
      </c>
      <c r="G578" s="98">
        <f t="shared" si="90"/>
        <v>0.5</v>
      </c>
      <c r="I578" s="8" t="s">
        <v>27</v>
      </c>
      <c r="K578" s="60">
        <f t="shared" si="91"/>
        <v>0.8</v>
      </c>
      <c r="M578" s="14">
        <v>6.5</v>
      </c>
      <c r="O578" s="14">
        <v>7.5</v>
      </c>
      <c r="Q578" s="14">
        <v>7</v>
      </c>
      <c r="S578" s="14">
        <v>6.75</v>
      </c>
      <c r="U578" s="14">
        <v>7</v>
      </c>
      <c r="W578" s="10">
        <f t="shared" si="92"/>
        <v>6.916666666666667</v>
      </c>
      <c r="Y578" s="10">
        <f t="shared" si="93"/>
        <v>2.7667000000000002</v>
      </c>
    </row>
    <row r="579" spans="3:29">
      <c r="C579" s="4">
        <v>4</v>
      </c>
      <c r="D579" s="43" t="s">
        <v>4</v>
      </c>
      <c r="E579" s="64">
        <v>0.1</v>
      </c>
      <c r="G579" s="98">
        <f t="shared" si="90"/>
        <v>0.1</v>
      </c>
      <c r="I579" s="8" t="s">
        <v>28</v>
      </c>
      <c r="K579" s="60">
        <f t="shared" si="91"/>
        <v>0.7</v>
      </c>
      <c r="M579" s="14">
        <v>7.25</v>
      </c>
      <c r="O579" s="14">
        <v>6.75</v>
      </c>
      <c r="Q579" s="14">
        <v>6</v>
      </c>
      <c r="S579" s="14">
        <v>7.25</v>
      </c>
      <c r="U579" s="14">
        <v>6.5</v>
      </c>
      <c r="W579" s="10">
        <f t="shared" si="92"/>
        <v>6.833333333333333</v>
      </c>
      <c r="Y579" s="10">
        <f t="shared" si="93"/>
        <v>0.4783</v>
      </c>
    </row>
    <row r="580" spans="3:29">
      <c r="C580" s="4">
        <v>5</v>
      </c>
      <c r="D580" s="43" t="s">
        <v>3</v>
      </c>
      <c r="E580" s="64">
        <v>2.1</v>
      </c>
      <c r="G580" s="98">
        <f t="shared" si="90"/>
        <v>2.1</v>
      </c>
      <c r="I580" s="8" t="s">
        <v>28</v>
      </c>
      <c r="K580" s="60">
        <f t="shared" si="91"/>
        <v>0.8</v>
      </c>
      <c r="M580" s="14">
        <v>6</v>
      </c>
      <c r="O580" s="14">
        <v>7.25</v>
      </c>
      <c r="Q580" s="14">
        <v>6.75</v>
      </c>
      <c r="S580" s="14">
        <v>6.75</v>
      </c>
      <c r="U580" s="14">
        <v>7.25</v>
      </c>
      <c r="W580" s="10">
        <f t="shared" si="92"/>
        <v>6.916666666666667</v>
      </c>
      <c r="Y580" s="10">
        <f t="shared" si="93"/>
        <v>11.62</v>
      </c>
    </row>
    <row r="581" spans="3:29">
      <c r="C581" s="4">
        <v>6</v>
      </c>
      <c r="D581" s="43" t="s">
        <v>5</v>
      </c>
      <c r="E581" s="64">
        <v>2.7</v>
      </c>
      <c r="G581" s="98">
        <f t="shared" si="90"/>
        <v>2.7</v>
      </c>
      <c r="I581" s="8" t="s">
        <v>28</v>
      </c>
      <c r="K581" s="60">
        <f t="shared" si="91"/>
        <v>0.8</v>
      </c>
      <c r="M581" s="14">
        <v>7.5</v>
      </c>
      <c r="O581" s="14">
        <v>7</v>
      </c>
      <c r="Q581" s="14">
        <v>7.25</v>
      </c>
      <c r="S581" s="14">
        <v>7.25</v>
      </c>
      <c r="U581" s="14">
        <v>6</v>
      </c>
      <c r="W581" s="10">
        <f t="shared" si="92"/>
        <v>7.166666666666667</v>
      </c>
      <c r="Y581" s="10">
        <f t="shared" si="93"/>
        <v>15.48</v>
      </c>
    </row>
    <row r="582" spans="3:29">
      <c r="C582" s="4">
        <v>7</v>
      </c>
      <c r="D582" s="43" t="s">
        <v>6</v>
      </c>
      <c r="E582" s="64">
        <v>1.2</v>
      </c>
      <c r="G582" s="98" t="str">
        <f t="shared" si="90"/>
        <v>0.100</v>
      </c>
      <c r="I582" s="8" t="s">
        <v>27</v>
      </c>
      <c r="K582" s="60">
        <f t="shared" si="91"/>
        <v>0.7</v>
      </c>
      <c r="M582" s="14">
        <v>6.75</v>
      </c>
      <c r="O582" s="14">
        <v>6</v>
      </c>
      <c r="Q582" s="14">
        <v>7</v>
      </c>
      <c r="S582" s="14">
        <v>7</v>
      </c>
      <c r="U582" s="14">
        <v>6.75</v>
      </c>
      <c r="W582" s="10">
        <f t="shared" si="92"/>
        <v>6.833333333333333</v>
      </c>
      <c r="Y582" s="10">
        <f t="shared" si="93"/>
        <v>0.4783</v>
      </c>
    </row>
    <row r="583" spans="3:29">
      <c r="C583" s="4">
        <v>8</v>
      </c>
      <c r="D583" s="43" t="s">
        <v>151</v>
      </c>
      <c r="E583" s="64">
        <v>2.7</v>
      </c>
      <c r="G583" s="98">
        <f t="shared" si="90"/>
        <v>0.5</v>
      </c>
      <c r="I583" s="8" t="s">
        <v>27</v>
      </c>
      <c r="K583" s="60">
        <f t="shared" si="91"/>
        <v>0.4</v>
      </c>
      <c r="M583" s="14">
        <v>7.25</v>
      </c>
      <c r="O583" s="14">
        <v>7</v>
      </c>
      <c r="Q583" s="14">
        <v>7.75</v>
      </c>
      <c r="S583" s="14">
        <v>6</v>
      </c>
      <c r="U583" s="14">
        <v>7.25</v>
      </c>
      <c r="W583" s="10">
        <f t="shared" si="92"/>
        <v>7.166666666666667</v>
      </c>
      <c r="Y583" s="10">
        <f t="shared" si="93"/>
        <v>1.4333</v>
      </c>
    </row>
    <row r="584" spans="3:29">
      <c r="C584" s="4">
        <v>9</v>
      </c>
      <c r="D584" s="43" t="s">
        <v>151</v>
      </c>
      <c r="E584" s="64">
        <v>0.2</v>
      </c>
      <c r="G584" s="98">
        <f t="shared" si="90"/>
        <v>0.2</v>
      </c>
      <c r="I584" s="8" t="s">
        <v>28</v>
      </c>
      <c r="K584" s="60">
        <f t="shared" si="91"/>
        <v>0.4</v>
      </c>
      <c r="M584" s="14">
        <v>7</v>
      </c>
      <c r="O584" s="14">
        <v>6.5</v>
      </c>
      <c r="Q584" s="14">
        <v>7.25</v>
      </c>
      <c r="S584" s="14">
        <v>6.75</v>
      </c>
      <c r="U584" s="14">
        <v>7</v>
      </c>
      <c r="W584" s="10">
        <f t="shared" si="92"/>
        <v>6.916666666666667</v>
      </c>
      <c r="Y584" s="10">
        <f t="shared" si="93"/>
        <v>0.55330000000000001</v>
      </c>
    </row>
    <row r="585" spans="3:29">
      <c r="C585" s="4">
        <v>10</v>
      </c>
      <c r="D585" s="43" t="s">
        <v>151</v>
      </c>
      <c r="E585" s="64">
        <v>0.3</v>
      </c>
      <c r="G585" s="98">
        <f t="shared" si="90"/>
        <v>0.3</v>
      </c>
      <c r="I585" s="8" t="s">
        <v>28</v>
      </c>
      <c r="K585" s="60">
        <f t="shared" si="91"/>
        <v>0.4</v>
      </c>
      <c r="M585" s="14">
        <v>7.75</v>
      </c>
      <c r="O585" s="14">
        <v>7.25</v>
      </c>
      <c r="Q585" s="14">
        <v>7</v>
      </c>
      <c r="S585" s="14">
        <v>6.75</v>
      </c>
      <c r="U585" s="14">
        <v>7.25</v>
      </c>
      <c r="W585" s="10">
        <f t="shared" si="92"/>
        <v>7.166666666666667</v>
      </c>
      <c r="Y585" s="10">
        <f t="shared" si="93"/>
        <v>0.86</v>
      </c>
    </row>
    <row r="586" spans="3:29">
      <c r="C586" s="6">
        <v>11</v>
      </c>
      <c r="D586" s="43" t="s">
        <v>151</v>
      </c>
      <c r="E586" s="64">
        <v>0.3</v>
      </c>
      <c r="G586" s="98">
        <f t="shared" si="90"/>
        <v>0.15</v>
      </c>
      <c r="I586" s="8" t="s">
        <v>27</v>
      </c>
      <c r="K586" s="60">
        <f t="shared" si="91"/>
        <v>0.4</v>
      </c>
      <c r="M586" s="14">
        <v>7.25</v>
      </c>
      <c r="O586" s="14">
        <v>6</v>
      </c>
      <c r="Q586" s="14">
        <v>6.5</v>
      </c>
      <c r="S586" s="14">
        <v>7.25</v>
      </c>
      <c r="U586" s="14">
        <v>6</v>
      </c>
      <c r="W586" s="10">
        <f t="shared" si="92"/>
        <v>6.583333333333333</v>
      </c>
      <c r="Y586" s="10">
        <f t="shared" si="93"/>
        <v>0.39500000000000002</v>
      </c>
    </row>
    <row r="587" spans="3:29">
      <c r="U587" s="12" t="s">
        <v>30</v>
      </c>
      <c r="Y587" s="10">
        <f>SUM(Y576:Y586)</f>
        <v>49.988199999999999</v>
      </c>
    </row>
    <row r="588" spans="3:29">
      <c r="C588" s="9" t="s">
        <v>255</v>
      </c>
      <c r="U588" s="12" t="s">
        <v>31</v>
      </c>
      <c r="Y588" s="28"/>
    </row>
    <row r="589" spans="3:29">
      <c r="U589" s="12" t="s">
        <v>32</v>
      </c>
      <c r="Y589" s="28"/>
    </row>
    <row r="590" spans="3:29">
      <c r="U590" s="12" t="s">
        <v>33</v>
      </c>
      <c r="Y590" s="10">
        <f>Y587-Y588-Y589</f>
        <v>49.988199999999999</v>
      </c>
    </row>
    <row r="591" spans="3:29">
      <c r="D591" s="13" t="s">
        <v>34</v>
      </c>
      <c r="U591" s="12"/>
    </row>
    <row r="592" spans="3:29">
      <c r="D592" s="2" t="s">
        <v>35</v>
      </c>
      <c r="K592" s="66">
        <f>$H$8</f>
        <v>1.8</v>
      </c>
      <c r="M592" s="14">
        <v>8.5</v>
      </c>
      <c r="O592" s="14">
        <v>8.5</v>
      </c>
      <c r="Q592" s="14">
        <v>8.5</v>
      </c>
      <c r="S592" s="14">
        <v>8.5</v>
      </c>
      <c r="U592" s="14">
        <v>8.5</v>
      </c>
      <c r="Y592" s="10">
        <f>(SUM(M592:U592)-MAX(M592:U592)-MIN(M592:U592))*K592</f>
        <v>45.9</v>
      </c>
    </row>
    <row r="593" spans="1:41">
      <c r="D593" s="2" t="s">
        <v>36</v>
      </c>
      <c r="K593" s="66">
        <f>$K$8</f>
        <v>1</v>
      </c>
      <c r="M593" s="14">
        <v>7.75</v>
      </c>
      <c r="O593" s="14">
        <v>7.25</v>
      </c>
      <c r="Q593" s="14">
        <v>7</v>
      </c>
      <c r="S593" s="14">
        <v>6.75</v>
      </c>
      <c r="U593" s="14">
        <v>7.25</v>
      </c>
      <c r="Y593" s="10">
        <f t="shared" ref="Y593:Y594" si="94">(SUM(M593:U593)-MAX(M593:U593)-MIN(M593:U593))*K593</f>
        <v>21.5</v>
      </c>
    </row>
    <row r="594" spans="1:41">
      <c r="D594" s="2" t="s">
        <v>37</v>
      </c>
      <c r="K594" s="66">
        <f>$N$8</f>
        <v>1</v>
      </c>
      <c r="M594" s="14">
        <v>7.25</v>
      </c>
      <c r="O594" s="14">
        <v>6</v>
      </c>
      <c r="Q594" s="14">
        <v>6.5</v>
      </c>
      <c r="S594" s="14">
        <v>7.25</v>
      </c>
      <c r="U594" s="14">
        <v>6</v>
      </c>
      <c r="Y594" s="10">
        <f t="shared" si="94"/>
        <v>19.75</v>
      </c>
    </row>
    <row r="595" spans="1:41">
      <c r="U595" s="12" t="s">
        <v>38</v>
      </c>
      <c r="Y595" s="10">
        <f>SUM(Y592:Y594)</f>
        <v>87.15</v>
      </c>
    </row>
    <row r="596" spans="1:41">
      <c r="U596" s="12" t="s">
        <v>39</v>
      </c>
      <c r="Y596" s="28"/>
    </row>
    <row r="597" spans="1:41">
      <c r="U597" s="12" t="s">
        <v>40</v>
      </c>
      <c r="Y597" s="10">
        <f>Y595-Y596</f>
        <v>87.15</v>
      </c>
    </row>
    <row r="599" spans="1:41">
      <c r="C599" s="3" t="s">
        <v>8</v>
      </c>
      <c r="D599" s="44"/>
      <c r="E599" s="62"/>
    </row>
    <row r="600" spans="1:41">
      <c r="C600" s="3" t="s">
        <v>9</v>
      </c>
      <c r="D600" s="45"/>
      <c r="E600" s="62"/>
    </row>
    <row r="601" spans="1:41">
      <c r="C601" s="3" t="s">
        <v>10</v>
      </c>
      <c r="D601" s="45"/>
      <c r="E601" s="62"/>
    </row>
    <row r="602" spans="1:41">
      <c r="C602" s="3" t="s">
        <v>11</v>
      </c>
      <c r="D602" s="44"/>
      <c r="E602" s="62"/>
      <c r="AA602" s="46"/>
      <c r="AC602" s="46" t="s">
        <v>148</v>
      </c>
      <c r="AF602" s="2" t="s">
        <v>54</v>
      </c>
    </row>
    <row r="603" spans="1:41" ht="6.75" customHeight="1">
      <c r="C603" s="4"/>
      <c r="D603" s="41"/>
      <c r="E603" s="62"/>
      <c r="AA603" s="46"/>
      <c r="AC603" s="46"/>
    </row>
    <row r="604" spans="1:41">
      <c r="A604" s="2" t="s">
        <v>25</v>
      </c>
      <c r="B604" s="15" t="s">
        <v>41</v>
      </c>
      <c r="C604" s="3" t="s">
        <v>12</v>
      </c>
      <c r="D604" s="2" t="s">
        <v>1</v>
      </c>
      <c r="E604" s="61">
        <f>SUM(E607:E617)</f>
        <v>0</v>
      </c>
      <c r="M604" s="7" t="s">
        <v>17</v>
      </c>
      <c r="O604" s="7" t="s">
        <v>18</v>
      </c>
      <c r="Q604" s="7" t="s">
        <v>19</v>
      </c>
      <c r="S604" s="7" t="s">
        <v>20</v>
      </c>
      <c r="U604" s="7" t="s">
        <v>21</v>
      </c>
      <c r="W604" s="10" t="s">
        <v>22</v>
      </c>
      <c r="Y604" s="10" t="s">
        <v>23</v>
      </c>
      <c r="AA604" s="46" t="s">
        <v>176</v>
      </c>
      <c r="AC604" s="46" t="s">
        <v>264</v>
      </c>
      <c r="AD604" s="2" t="s">
        <v>24</v>
      </c>
      <c r="AF604" s="3" t="s">
        <v>8</v>
      </c>
      <c r="AG604" s="3" t="s">
        <v>9</v>
      </c>
      <c r="AH604" s="3" t="s">
        <v>10</v>
      </c>
      <c r="AI604" s="3" t="s">
        <v>11</v>
      </c>
      <c r="AJ604" s="5" t="s">
        <v>2</v>
      </c>
      <c r="AK604" s="13" t="s">
        <v>34</v>
      </c>
      <c r="AL604" s="13" t="s">
        <v>173</v>
      </c>
      <c r="AM604" s="13" t="s">
        <v>174</v>
      </c>
      <c r="AN604" s="13" t="s">
        <v>264</v>
      </c>
      <c r="AO604" s="13" t="s">
        <v>24</v>
      </c>
    </row>
    <row r="605" spans="1:41" ht="6.75" customHeight="1">
      <c r="C605" s="4"/>
      <c r="D605" s="41"/>
      <c r="E605" s="62"/>
    </row>
    <row r="606" spans="1:41">
      <c r="D606" s="42" t="s">
        <v>2</v>
      </c>
      <c r="E606" s="63" t="s">
        <v>13</v>
      </c>
      <c r="G606" s="2" t="s">
        <v>26</v>
      </c>
      <c r="I606" s="2" t="s">
        <v>14</v>
      </c>
      <c r="K606" s="2" t="s">
        <v>15</v>
      </c>
    </row>
    <row r="607" spans="1:41">
      <c r="A607" s="2">
        <f>RANK(AD607,$AD$18:$AD$629,0)</f>
        <v>20</v>
      </c>
      <c r="B607" s="11"/>
      <c r="C607" s="4">
        <v>1</v>
      </c>
      <c r="D607" s="43"/>
      <c r="E607" s="64"/>
      <c r="G607" s="98">
        <f>_xlfn.IFS(I607="　",E607,IF(COUNTIF(D607,"*Acro*")&gt;=1,AND(I607="*")),"0.100",IF(E607&lt;=0.5,AND(I607="*")),ROUND(E607/2,2),I607="*",0.5,I607="**",0)</f>
        <v>0</v>
      </c>
      <c r="I607" s="8" t="s">
        <v>28</v>
      </c>
      <c r="K607" s="60" t="str">
        <f>IF(D607="","",IF(COUNTIF(D607,"*HYBRID*")&gt;=1,$D$8,IF(AND(COUNTIF(D607,"*Acro*")&gt;=1),$E$8,IF(AND(COUNTIF(D607,"*TRE*")&gt;=1),$G$8))))</f>
        <v/>
      </c>
      <c r="M607" s="14"/>
      <c r="O607" s="14"/>
      <c r="Q607" s="14"/>
      <c r="S607" s="14"/>
      <c r="U607" s="14"/>
      <c r="W607" s="10">
        <f>(SUM(M607:U607)-MAX(M607:U607)-MIN(M607:U607))/3</f>
        <v>0</v>
      </c>
      <c r="Y607" s="10" t="str">
        <f>IF(D607="","",ROUND(W607*G607*K607,4))</f>
        <v/>
      </c>
      <c r="AA607" s="68">
        <v>0</v>
      </c>
      <c r="AC607" s="59"/>
      <c r="AD607" s="69">
        <f>Y621+Y628+AA607-AC607-AC608</f>
        <v>0</v>
      </c>
      <c r="AF607" s="38">
        <f>D599</f>
        <v>0</v>
      </c>
      <c r="AG607" s="38">
        <f>D600</f>
        <v>0</v>
      </c>
      <c r="AH607" s="38">
        <f>D601</f>
        <v>0</v>
      </c>
      <c r="AI607" s="38">
        <f>D602</f>
        <v>0</v>
      </c>
      <c r="AJ607" s="72">
        <f>Y621</f>
        <v>0</v>
      </c>
      <c r="AK607" s="40">
        <f>Y628</f>
        <v>0</v>
      </c>
      <c r="AL607" s="70">
        <f>AA607</f>
        <v>0</v>
      </c>
      <c r="AM607" s="71">
        <f>AC607</f>
        <v>0</v>
      </c>
      <c r="AN607" s="71">
        <f>AC608</f>
        <v>0</v>
      </c>
      <c r="AO607" s="69">
        <f>AD607</f>
        <v>0</v>
      </c>
    </row>
    <row r="608" spans="1:41">
      <c r="C608" s="4">
        <v>2</v>
      </c>
      <c r="D608" s="43"/>
      <c r="E608" s="64"/>
      <c r="G608" s="98">
        <f t="shared" ref="G608:G617" si="95">_xlfn.IFS(I608="　",E608,IF(COUNTIF(D608,"*Acro*")&gt;=1,AND(I608="*")),"0.100",IF(E608&lt;=0.5,AND(I608="*")),ROUND(E608/2,2),I608="*",0.5,I608="**",0)</f>
        <v>0</v>
      </c>
      <c r="I608" s="8" t="s">
        <v>28</v>
      </c>
      <c r="K608" s="60" t="str">
        <f t="shared" ref="K608:K617" si="96">IF(D608="","",IF(COUNTIF(D608,"*HYBRID*")&gt;=1,$D$8,IF(AND(COUNTIF(D608,"*Acro*")&gt;=1),$E$8,IF(AND(COUNTIF(D608,"*TRE*")&gt;=1),$G$8))))</f>
        <v/>
      </c>
      <c r="M608" s="14"/>
      <c r="O608" s="14"/>
      <c r="Q608" s="14"/>
      <c r="S608" s="14"/>
      <c r="U608" s="14"/>
      <c r="W608" s="10">
        <f t="shared" ref="W608:W617" si="97">(SUM(M608:U608)-MAX(M608:U608)-MIN(M608:U608))/3</f>
        <v>0</v>
      </c>
      <c r="Y608" s="10" t="str">
        <f t="shared" ref="Y608:Y617" si="98">IF(D608="","",ROUND(W608*G608*K608,4))</f>
        <v/>
      </c>
      <c r="AC608" s="59"/>
    </row>
    <row r="609" spans="3:25">
      <c r="C609" s="4">
        <v>3</v>
      </c>
      <c r="D609" s="43"/>
      <c r="E609" s="64"/>
      <c r="G609" s="98">
        <f t="shared" si="95"/>
        <v>0</v>
      </c>
      <c r="I609" s="8" t="s">
        <v>28</v>
      </c>
      <c r="K609" s="60" t="str">
        <f t="shared" si="96"/>
        <v/>
      </c>
      <c r="M609" s="14"/>
      <c r="O609" s="14"/>
      <c r="Q609" s="14"/>
      <c r="S609" s="14"/>
      <c r="U609" s="14"/>
      <c r="W609" s="10">
        <f t="shared" si="97"/>
        <v>0</v>
      </c>
      <c r="Y609" s="10" t="str">
        <f t="shared" si="98"/>
        <v/>
      </c>
    </row>
    <row r="610" spans="3:25">
      <c r="C610" s="4">
        <v>4</v>
      </c>
      <c r="D610" s="43"/>
      <c r="E610" s="64"/>
      <c r="G610" s="98">
        <f t="shared" si="95"/>
        <v>0</v>
      </c>
      <c r="I610" s="8" t="s">
        <v>28</v>
      </c>
      <c r="K610" s="60" t="str">
        <f t="shared" si="96"/>
        <v/>
      </c>
      <c r="M610" s="14"/>
      <c r="O610" s="14"/>
      <c r="Q610" s="14"/>
      <c r="S610" s="14"/>
      <c r="U610" s="14"/>
      <c r="W610" s="10">
        <f t="shared" si="97"/>
        <v>0</v>
      </c>
      <c r="Y610" s="10" t="str">
        <f t="shared" si="98"/>
        <v/>
      </c>
    </row>
    <row r="611" spans="3:25">
      <c r="C611" s="4">
        <v>5</v>
      </c>
      <c r="D611" s="43"/>
      <c r="E611" s="64"/>
      <c r="G611" s="98">
        <f t="shared" si="95"/>
        <v>0</v>
      </c>
      <c r="I611" s="8" t="s">
        <v>28</v>
      </c>
      <c r="K611" s="60" t="str">
        <f t="shared" si="96"/>
        <v/>
      </c>
      <c r="M611" s="14"/>
      <c r="O611" s="14"/>
      <c r="Q611" s="14"/>
      <c r="S611" s="14"/>
      <c r="U611" s="14"/>
      <c r="W611" s="10">
        <f t="shared" si="97"/>
        <v>0</v>
      </c>
      <c r="Y611" s="10" t="str">
        <f t="shared" si="98"/>
        <v/>
      </c>
    </row>
    <row r="612" spans="3:25">
      <c r="C612" s="4">
        <v>6</v>
      </c>
      <c r="D612" s="43"/>
      <c r="E612" s="64"/>
      <c r="G612" s="98">
        <f t="shared" si="95"/>
        <v>0</v>
      </c>
      <c r="I612" s="8" t="s">
        <v>28</v>
      </c>
      <c r="K612" s="60" t="str">
        <f t="shared" si="96"/>
        <v/>
      </c>
      <c r="M612" s="14"/>
      <c r="O612" s="14"/>
      <c r="Q612" s="14"/>
      <c r="S612" s="14"/>
      <c r="U612" s="14"/>
      <c r="W612" s="10">
        <f t="shared" si="97"/>
        <v>0</v>
      </c>
      <c r="Y612" s="10" t="str">
        <f t="shared" si="98"/>
        <v/>
      </c>
    </row>
    <row r="613" spans="3:25">
      <c r="C613" s="4">
        <v>7</v>
      </c>
      <c r="D613" s="43"/>
      <c r="E613" s="64"/>
      <c r="G613" s="98">
        <f t="shared" si="95"/>
        <v>0</v>
      </c>
      <c r="I613" s="8" t="s">
        <v>28</v>
      </c>
      <c r="K613" s="60" t="str">
        <f t="shared" si="96"/>
        <v/>
      </c>
      <c r="M613" s="14"/>
      <c r="O613" s="14"/>
      <c r="Q613" s="14"/>
      <c r="S613" s="14"/>
      <c r="U613" s="14"/>
      <c r="W613" s="10">
        <f t="shared" si="97"/>
        <v>0</v>
      </c>
      <c r="Y613" s="10" t="str">
        <f t="shared" si="98"/>
        <v/>
      </c>
    </row>
    <row r="614" spans="3:25">
      <c r="C614" s="4">
        <v>8</v>
      </c>
      <c r="D614" s="43"/>
      <c r="E614" s="64"/>
      <c r="G614" s="98">
        <f t="shared" si="95"/>
        <v>0</v>
      </c>
      <c r="I614" s="8" t="s">
        <v>28</v>
      </c>
      <c r="K614" s="60" t="str">
        <f t="shared" si="96"/>
        <v/>
      </c>
      <c r="M614" s="14"/>
      <c r="O614" s="14"/>
      <c r="Q614" s="14"/>
      <c r="S614" s="14"/>
      <c r="U614" s="14"/>
      <c r="W614" s="10">
        <f t="shared" si="97"/>
        <v>0</v>
      </c>
      <c r="Y614" s="10" t="str">
        <f t="shared" si="98"/>
        <v/>
      </c>
    </row>
    <row r="615" spans="3:25">
      <c r="C615" s="4">
        <v>9</v>
      </c>
      <c r="D615" s="43"/>
      <c r="E615" s="64"/>
      <c r="G615" s="98">
        <f t="shared" si="95"/>
        <v>0</v>
      </c>
      <c r="I615" s="8" t="s">
        <v>28</v>
      </c>
      <c r="K615" s="60" t="str">
        <f t="shared" si="96"/>
        <v/>
      </c>
      <c r="M615" s="14"/>
      <c r="O615" s="14"/>
      <c r="Q615" s="14"/>
      <c r="S615" s="14"/>
      <c r="U615" s="14"/>
      <c r="W615" s="10">
        <f t="shared" si="97"/>
        <v>0</v>
      </c>
      <c r="Y615" s="10" t="str">
        <f t="shared" si="98"/>
        <v/>
      </c>
    </row>
    <row r="616" spans="3:25">
      <c r="C616" s="4">
        <v>10</v>
      </c>
      <c r="D616" s="43"/>
      <c r="E616" s="64"/>
      <c r="G616" s="98">
        <f t="shared" si="95"/>
        <v>0</v>
      </c>
      <c r="I616" s="8" t="s">
        <v>28</v>
      </c>
      <c r="K616" s="60" t="str">
        <f t="shared" si="96"/>
        <v/>
      </c>
      <c r="M616" s="14"/>
      <c r="O616" s="14"/>
      <c r="Q616" s="14"/>
      <c r="S616" s="14"/>
      <c r="U616" s="14"/>
      <c r="W616" s="10">
        <f t="shared" si="97"/>
        <v>0</v>
      </c>
      <c r="Y616" s="10" t="str">
        <f t="shared" si="98"/>
        <v/>
      </c>
    </row>
    <row r="617" spans="3:25">
      <c r="C617" s="6">
        <v>11</v>
      </c>
      <c r="D617" s="43"/>
      <c r="E617" s="64"/>
      <c r="G617" s="98">
        <f t="shared" si="95"/>
        <v>0</v>
      </c>
      <c r="I617" s="8" t="s">
        <v>28</v>
      </c>
      <c r="K617" s="60" t="str">
        <f t="shared" si="96"/>
        <v/>
      </c>
      <c r="M617" s="14"/>
      <c r="O617" s="14"/>
      <c r="Q617" s="14"/>
      <c r="S617" s="14"/>
      <c r="U617" s="14"/>
      <c r="W617" s="10">
        <f t="shared" si="97"/>
        <v>0</v>
      </c>
      <c r="Y617" s="10" t="str">
        <f t="shared" si="98"/>
        <v/>
      </c>
    </row>
    <row r="618" spans="3:25">
      <c r="U618" s="12" t="s">
        <v>30</v>
      </c>
      <c r="Y618" s="10">
        <f>SUM(Y607:Y617)</f>
        <v>0</v>
      </c>
    </row>
    <row r="619" spans="3:25">
      <c r="C619" s="9" t="s">
        <v>255</v>
      </c>
      <c r="U619" s="12" t="s">
        <v>31</v>
      </c>
      <c r="Y619" s="28"/>
    </row>
    <row r="620" spans="3:25">
      <c r="U620" s="12" t="s">
        <v>32</v>
      </c>
      <c r="Y620" s="28"/>
    </row>
    <row r="621" spans="3:25">
      <c r="U621" s="12" t="s">
        <v>33</v>
      </c>
      <c r="Y621" s="10">
        <f>Y618-Y619-Y620</f>
        <v>0</v>
      </c>
    </row>
    <row r="622" spans="3:25">
      <c r="D622" s="13" t="s">
        <v>34</v>
      </c>
      <c r="U622" s="12"/>
    </row>
    <row r="623" spans="3:25">
      <c r="D623" s="2" t="s">
        <v>35</v>
      </c>
      <c r="K623" s="66">
        <f>$H$8</f>
        <v>1.8</v>
      </c>
      <c r="M623" s="14"/>
      <c r="O623" s="14"/>
      <c r="Q623" s="14"/>
      <c r="S623" s="14"/>
      <c r="U623" s="14"/>
      <c r="Y623" s="10">
        <f>(SUM(M623:U623)-MAX(M623:U623)-MIN(M623:U623))*K623</f>
        <v>0</v>
      </c>
    </row>
    <row r="624" spans="3:25">
      <c r="D624" s="2" t="s">
        <v>36</v>
      </c>
      <c r="K624" s="66">
        <f>$K$8</f>
        <v>1</v>
      </c>
      <c r="M624" s="14"/>
      <c r="O624" s="14"/>
      <c r="Q624" s="14"/>
      <c r="S624" s="14"/>
      <c r="U624" s="14"/>
      <c r="Y624" s="10">
        <f t="shared" ref="Y624:Y625" si="99">(SUM(M624:U624)-MAX(M624:U624)-MIN(M624:U624))*K624</f>
        <v>0</v>
      </c>
    </row>
    <row r="625" spans="4:25">
      <c r="D625" s="2" t="s">
        <v>37</v>
      </c>
      <c r="K625" s="66">
        <f>$N$8</f>
        <v>1</v>
      </c>
      <c r="M625" s="14"/>
      <c r="O625" s="14"/>
      <c r="Q625" s="14"/>
      <c r="S625" s="14"/>
      <c r="U625" s="14"/>
      <c r="Y625" s="10">
        <f t="shared" si="99"/>
        <v>0</v>
      </c>
    </row>
    <row r="626" spans="4:25">
      <c r="U626" s="12" t="s">
        <v>38</v>
      </c>
      <c r="Y626" s="10">
        <f>SUM(Y623:Y625)</f>
        <v>0</v>
      </c>
    </row>
    <row r="627" spans="4:25">
      <c r="U627" s="12" t="s">
        <v>39</v>
      </c>
      <c r="Y627" s="28"/>
    </row>
    <row r="628" spans="4:25">
      <c r="U628" s="12" t="s">
        <v>40</v>
      </c>
      <c r="Y628" s="10">
        <f>Y626-Y627</f>
        <v>0</v>
      </c>
    </row>
  </sheetData>
  <mergeCells count="15">
    <mergeCell ref="D3:G3"/>
    <mergeCell ref="D1:I1"/>
    <mergeCell ref="N1:S1"/>
    <mergeCell ref="V1:Y1"/>
    <mergeCell ref="E8:F8"/>
    <mergeCell ref="H8:J8"/>
    <mergeCell ref="K8:M8"/>
    <mergeCell ref="N8:O8"/>
    <mergeCell ref="D4:G4"/>
    <mergeCell ref="E7:F7"/>
    <mergeCell ref="N7:O7"/>
    <mergeCell ref="D6:G6"/>
    <mergeCell ref="K7:M7"/>
    <mergeCell ref="H7:J7"/>
    <mergeCell ref="H6:O6"/>
  </mergeCells>
  <phoneticPr fontId="1"/>
  <dataValidations count="2">
    <dataValidation type="list" allowBlank="1" showInputMessage="1" showErrorMessage="1" sqref="I607:I617 I49:I59 I80:I90 I111:I121 I142:I152 I173:I183 I204:I214 I235:I245 I266:I276 I297:I307 I328:I338 I359:I369 I390:I400 I421:I431 I452:I462 I483:I493 I514:I524 I545:I555 I576:I586 I18:I28" xr:uid="{CC94CFDB-76EC-4F50-A925-5652029265F4}">
      <formula1>"　,*,**"</formula1>
    </dataValidation>
    <dataValidation type="list" allowBlank="1" showInputMessage="1" showErrorMessage="1" sqref="AA607 AA576 AA545 AA514 AA483 AA452 AA421 AA390 AA359 AA328 AA297 AA266 AA235 AA204 AA173 AA142 AA111 AA80 AA49 AA18" xr:uid="{F1325A8B-A7D5-4A6F-B656-8F7EEAD74D4F}">
      <formula1>"40,0"</formula1>
    </dataValidation>
  </dataValidations>
  <printOptions horizontalCentered="1"/>
  <pageMargins left="0.19685039370078741" right="0.19685039370078741" top="0.55118110236220474" bottom="0.35433070866141736" header="0" footer="0"/>
  <pageSetup paperSize="9" scale="51" fitToHeight="0" orientation="portrait" horizontalDpi="4294967293" verticalDpi="0" r:id="rId1"/>
  <headerFooter alignWithMargins="0"/>
  <rowBreaks count="6" manualBreakCount="6">
    <brk id="102" max="27" man="1"/>
    <brk id="195" max="27" man="1"/>
    <brk id="288" max="27" man="1"/>
    <brk id="381" max="27" man="1"/>
    <brk id="474" max="27" man="1"/>
    <brk id="567" max="2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10F13E21-6ECC-40A8-9FFD-A2E06AB7B5B8}">
          <x14:formula1>
            <xm:f>リスト!$B$2:$B$14</xm:f>
          </x14:formula1>
          <xm:sqref>D4:G5</xm:sqref>
        </x14:dataValidation>
        <x14:dataValidation type="list" allowBlank="1" showInputMessage="1" showErrorMessage="1" xr:uid="{69759392-EE7E-4CD7-925C-72FB6607057B}">
          <x14:formula1>
            <xm:f>リスト!$B$16:$B$20</xm:f>
          </x14:formula1>
          <xm:sqref>D3:G3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7092-CABD-4E27-AA7B-EE72094D950C}">
  <sheetPr>
    <tabColor rgb="FFFFC000"/>
    <pageSetUpPr fitToPage="1"/>
  </sheetPr>
  <dimension ref="A1:P57"/>
  <sheetViews>
    <sheetView workbookViewId="0"/>
  </sheetViews>
  <sheetFormatPr defaultColWidth="9" defaultRowHeight="18"/>
  <cols>
    <col min="2" max="2" width="3" customWidth="1"/>
    <col min="3" max="3" width="29.75" customWidth="1"/>
    <col min="4" max="4" width="21.75" customWidth="1"/>
    <col min="5" max="5" width="2.25" bestFit="1" customWidth="1"/>
    <col min="6" max="6" width="10.25" customWidth="1"/>
    <col min="7" max="7" width="2.25" bestFit="1" customWidth="1"/>
    <col min="8" max="8" width="10.25" customWidth="1"/>
    <col min="9" max="9" width="2" customWidth="1"/>
    <col min="10" max="10" width="10.25" customWidth="1"/>
    <col min="11" max="11" width="2.25" bestFit="1" customWidth="1"/>
    <col min="12" max="12" width="10.25" customWidth="1"/>
    <col min="13" max="13" width="2" customWidth="1"/>
    <col min="14" max="14" width="10.25" customWidth="1"/>
    <col min="15" max="15" width="2" customWidth="1"/>
    <col min="16" max="16" width="10.25" customWidth="1"/>
  </cols>
  <sheetData>
    <row r="1" spans="1:16" s="35" customFormat="1">
      <c r="A1" s="35" t="s">
        <v>60</v>
      </c>
      <c r="B1" s="167" t="str">
        <f>IF(入力シート!D$1="","",入力シート!D$1)</f>
        <v>●●●</v>
      </c>
      <c r="C1" s="167"/>
    </row>
    <row r="2" spans="1:16" s="35" customFormat="1">
      <c r="A2" s="35" t="s">
        <v>63</v>
      </c>
      <c r="B2" s="167" t="str">
        <f>IF(入力シート!N$1="","",入力シート!N$1)</f>
        <v>■■■</v>
      </c>
      <c r="C2" s="167"/>
    </row>
    <row r="3" spans="1:16" s="35" customFormat="1">
      <c r="A3" s="35" t="s">
        <v>64</v>
      </c>
      <c r="B3" s="167" t="str">
        <f>IF(入力シート!V$1="","",入力シート!V$1)</f>
        <v>20XX年XX月XX日</v>
      </c>
      <c r="C3" s="167"/>
    </row>
    <row r="4" spans="1:16" s="35" customFormat="1" ht="18.75" customHeight="1">
      <c r="A4" s="36" t="s">
        <v>62</v>
      </c>
    </row>
    <row r="5" spans="1:16" s="35" customFormat="1" ht="18.75" customHeight="1">
      <c r="A5" s="35" t="s">
        <v>61</v>
      </c>
      <c r="B5" s="167" t="str">
        <f>IF(入力シート!D$4="種目を選択","",入力シート!D$4)</f>
        <v>チーム　テクニカル</v>
      </c>
      <c r="C5" s="167"/>
      <c r="F5" s="35" t="s">
        <v>146</v>
      </c>
      <c r="G5" s="167" t="str">
        <f>IF(入力シート!D$3="年齢区分を選択","",入力シート!D$3)</f>
        <v>Sr（シニア）</v>
      </c>
      <c r="H5" s="167"/>
      <c r="I5" s="58"/>
      <c r="J5" s="58"/>
    </row>
    <row r="6" spans="1:16" s="35" customFormat="1" ht="10.5" customHeight="1">
      <c r="B6" s="57"/>
      <c r="C6" s="57"/>
    </row>
    <row r="7" spans="1:16" s="35" customFormat="1" ht="18.75" customHeight="1">
      <c r="A7" s="35" t="s">
        <v>65</v>
      </c>
    </row>
    <row r="8" spans="1:16" s="35" customFormat="1" ht="18.75" customHeight="1">
      <c r="B8" s="35" t="s">
        <v>66</v>
      </c>
      <c r="C8" s="33"/>
      <c r="D8" s="33"/>
      <c r="E8" s="33"/>
      <c r="F8" s="35" t="s">
        <v>67</v>
      </c>
      <c r="L8" s="33" t="s">
        <v>68</v>
      </c>
      <c r="M8" s="33"/>
      <c r="P8" s="33"/>
    </row>
    <row r="9" spans="1:16" s="35" customFormat="1" ht="18.75" customHeight="1">
      <c r="A9" s="32">
        <v>1</v>
      </c>
      <c r="B9" s="32"/>
      <c r="C9" s="99"/>
      <c r="D9" s="33"/>
      <c r="E9" s="34">
        <v>1</v>
      </c>
      <c r="F9" s="168"/>
      <c r="G9" s="168"/>
      <c r="H9" s="168"/>
      <c r="I9" s="67"/>
      <c r="J9" s="67"/>
      <c r="K9" s="32">
        <v>1</v>
      </c>
      <c r="L9" s="171" t="s">
        <v>112</v>
      </c>
      <c r="M9" s="172"/>
      <c r="N9" s="172"/>
      <c r="O9" s="172"/>
      <c r="P9" s="173"/>
    </row>
    <row r="10" spans="1:16" s="35" customFormat="1">
      <c r="A10" s="32">
        <v>2</v>
      </c>
      <c r="B10" s="32"/>
      <c r="C10" s="99"/>
      <c r="D10" s="33"/>
      <c r="E10" s="34">
        <v>2</v>
      </c>
      <c r="F10" s="168"/>
      <c r="G10" s="168"/>
      <c r="H10" s="168"/>
      <c r="I10" s="67"/>
      <c r="J10" s="67"/>
      <c r="K10" s="32">
        <v>2</v>
      </c>
      <c r="L10" s="171" t="s">
        <v>112</v>
      </c>
      <c r="M10" s="172"/>
      <c r="N10" s="172"/>
      <c r="O10" s="172"/>
      <c r="P10" s="173"/>
    </row>
    <row r="11" spans="1:16" s="35" customFormat="1">
      <c r="A11" s="32">
        <v>3</v>
      </c>
      <c r="B11" s="32"/>
      <c r="C11" s="99"/>
      <c r="D11" s="33"/>
      <c r="E11" s="34">
        <v>3</v>
      </c>
      <c r="F11" s="168"/>
      <c r="G11" s="168"/>
      <c r="H11" s="168"/>
      <c r="I11" s="67"/>
      <c r="J11" s="67"/>
      <c r="K11" s="32">
        <v>3</v>
      </c>
      <c r="L11" s="171" t="s">
        <v>112</v>
      </c>
      <c r="M11" s="172"/>
      <c r="N11" s="172"/>
      <c r="O11" s="172"/>
      <c r="P11" s="173"/>
    </row>
    <row r="12" spans="1:16" s="35" customFormat="1">
      <c r="A12" s="32">
        <v>4</v>
      </c>
      <c r="B12" s="32"/>
      <c r="C12" s="99"/>
      <c r="D12" s="33"/>
      <c r="E12" s="34">
        <v>4</v>
      </c>
      <c r="F12" s="168"/>
      <c r="G12" s="168"/>
      <c r="H12" s="168"/>
      <c r="I12" s="67"/>
      <c r="J12" s="67"/>
      <c r="K12" s="33"/>
      <c r="L12" s="169"/>
      <c r="M12" s="169"/>
      <c r="N12" s="169"/>
      <c r="O12" s="169"/>
    </row>
    <row r="13" spans="1:16" s="35" customFormat="1">
      <c r="A13" s="32">
        <v>5</v>
      </c>
      <c r="B13" s="32"/>
      <c r="C13" s="99"/>
      <c r="D13" s="33"/>
      <c r="E13" s="34">
        <v>5</v>
      </c>
      <c r="F13" s="168"/>
      <c r="G13" s="168"/>
      <c r="H13" s="168"/>
      <c r="I13" s="67"/>
      <c r="J13" s="67"/>
      <c r="K13" s="33"/>
      <c r="L13" s="169"/>
      <c r="M13" s="169"/>
      <c r="N13" s="169"/>
      <c r="O13" s="169"/>
    </row>
    <row r="14" spans="1:16" ht="9.65" customHeight="1">
      <c r="A14" s="19"/>
      <c r="B14" s="19"/>
      <c r="C14" s="22"/>
      <c r="D14" s="22"/>
      <c r="E14" s="18"/>
      <c r="F14" s="170"/>
      <c r="G14" s="170"/>
      <c r="H14" s="170"/>
      <c r="I14" s="37"/>
      <c r="J14" s="37"/>
      <c r="K14" s="22"/>
      <c r="L14" s="170"/>
      <c r="M14" s="170"/>
      <c r="N14" s="170"/>
      <c r="O14" s="170"/>
    </row>
    <row r="15" spans="1:16" ht="23">
      <c r="A15" s="23" t="s">
        <v>55</v>
      </c>
      <c r="B15" s="23"/>
      <c r="C15" s="23" t="s">
        <v>56</v>
      </c>
      <c r="D15" s="20" t="s">
        <v>107</v>
      </c>
      <c r="E15" s="23"/>
      <c r="F15" s="23" t="s">
        <v>57</v>
      </c>
      <c r="G15" s="23"/>
      <c r="H15" s="23" t="s">
        <v>58</v>
      </c>
      <c r="I15" s="23"/>
      <c r="J15" s="23" t="s">
        <v>173</v>
      </c>
      <c r="K15" s="23"/>
      <c r="L15" s="20" t="s">
        <v>245</v>
      </c>
      <c r="M15" s="20"/>
      <c r="N15" s="23" t="s">
        <v>59</v>
      </c>
    </row>
    <row r="16" spans="1:16" ht="18.75" customHeight="1">
      <c r="A16" s="21">
        <v>1</v>
      </c>
      <c r="B16" s="21"/>
      <c r="C16" s="27" t="str">
        <f>IFERROR(VLOOKUP($A16,入力シート!$A$18:$AO$628,32,0),"")</f>
        <v>藤枝アーティスティックスイミングクラブ</v>
      </c>
      <c r="D16" s="27" t="str">
        <f>IFERROR(VLOOKUP($A16,入力シート!$A$18:$AO$628,34,0),"")</f>
        <v>さゆり/たみこ</v>
      </c>
      <c r="E16" s="24"/>
      <c r="F16" s="26">
        <f>IFERROR(VLOOKUP($A16,入力シート!$A$18:$AO$628,36,0),"")</f>
        <v>58.803800000000003</v>
      </c>
      <c r="G16" s="24"/>
      <c r="H16" s="26">
        <f>IFERROR(VLOOKUP($A16,入力シート!$A$18:$AO$628,37,0),"")</f>
        <v>88.050000000000011</v>
      </c>
      <c r="I16" s="24"/>
      <c r="J16" s="104">
        <f>IFERROR(VLOOKUP($A16,入力シート!$A$18:$AO$628,38,0),"")</f>
        <v>40</v>
      </c>
      <c r="K16" s="24"/>
      <c r="L16" s="103">
        <f>IFERROR(VLOOKUP($A16,入力シート!$A$18:$AO$628,39,0),"")</f>
        <v>0</v>
      </c>
      <c r="M16" s="26"/>
      <c r="N16" s="26">
        <f>IFERROR(VLOOKUP($A16,入力シート!$A$18:$AO$628,41,0),"")</f>
        <v>185.85380000000001</v>
      </c>
    </row>
    <row r="17" spans="1:14" ht="18.75" customHeight="1">
      <c r="A17" s="19"/>
      <c r="B17" s="19"/>
      <c r="C17" s="27"/>
      <c r="D17" s="27" t="str">
        <f>IFERROR(VLOOKUP($A16,入力シート!$A$18:$AO$628,35,0),"")</f>
        <v>来藤らんらん/若藤わかな</v>
      </c>
      <c r="E17" s="24"/>
      <c r="F17" s="26"/>
      <c r="G17" s="24"/>
      <c r="H17" s="26"/>
      <c r="I17" s="24"/>
      <c r="J17" s="24"/>
      <c r="K17" s="24"/>
      <c r="L17" s="103">
        <f>IFERROR(VLOOKUP($A16,入力シート!$A$18:$AO$628,40,0),"")</f>
        <v>1</v>
      </c>
      <c r="M17" s="26"/>
      <c r="N17" s="26"/>
    </row>
    <row r="18" spans="1:14">
      <c r="A18" s="19">
        <v>2</v>
      </c>
      <c r="B18" s="19"/>
      <c r="C18" s="27" t="str">
        <f>IFERROR(VLOOKUP($A18,入力シート!$A$18:$AO$628,32,0),"")</f>
        <v>宇治アーティスティックスイミングクラブ</v>
      </c>
      <c r="D18" s="27" t="str">
        <f>IFERROR(VLOOKUP($A18,入力シート!$A$18:$AO$628,34,0),"")</f>
        <v>藤かみら/藤さゆり/藤たみこ/藤ななみ/藤るるる</v>
      </c>
      <c r="E18" s="24"/>
      <c r="F18" s="26">
        <f>IFERROR(VLOOKUP($A18,入力シート!$A$18:$AO$628,36,0),"")</f>
        <v>49.838200000000008</v>
      </c>
      <c r="G18" s="24"/>
      <c r="H18" s="26">
        <f>IFERROR(VLOOKUP($A18,入力シート!$A$18:$AO$628,37,0),"")</f>
        <v>95.25</v>
      </c>
      <c r="I18" s="24"/>
      <c r="J18" s="104">
        <f>IFERROR(VLOOKUP($A18,入力シート!$A$18:$AO$628,38,0),"")</f>
        <v>40</v>
      </c>
      <c r="K18" s="24"/>
      <c r="L18" s="103">
        <f>IFERROR(VLOOKUP($A18,入力シート!$A$18:$AO$628,39,0),"")</f>
        <v>0</v>
      </c>
      <c r="M18" s="26"/>
      <c r="N18" s="26">
        <f>IFERROR(VLOOKUP($A18,入力シート!$A$18:$AO$628,41,0),"")</f>
        <v>183.5882</v>
      </c>
    </row>
    <row r="19" spans="1:14">
      <c r="A19" s="19"/>
      <c r="B19" s="19"/>
      <c r="C19" s="27"/>
      <c r="D19" s="27" t="str">
        <f>IFERROR(VLOOKUP($A18,入力シート!$A$18:$AO$628,35,0),"")</f>
        <v>安藤あいり</v>
      </c>
      <c r="E19" s="24"/>
      <c r="F19" s="26"/>
      <c r="G19" s="24"/>
      <c r="H19" s="26"/>
      <c r="I19" s="24"/>
      <c r="J19" s="104"/>
      <c r="K19" s="24"/>
      <c r="L19" s="103">
        <f>IFERROR(VLOOKUP($A18,入力シート!$A$18:$AO$628,40,0),"")</f>
        <v>1.5</v>
      </c>
      <c r="M19" s="26"/>
      <c r="N19" s="26"/>
    </row>
    <row r="20" spans="1:14" ht="18.75" customHeight="1">
      <c r="A20" s="19">
        <v>3</v>
      </c>
      <c r="B20" s="19"/>
      <c r="C20" s="27" t="str">
        <f>IFERROR(VLOOKUP($A20,入力シート!$A$18:$AO$628,32,0),"")</f>
        <v>道頓堀アーティスティックスイミングクラブ</v>
      </c>
      <c r="D20" s="27" t="str">
        <f>IFERROR(VLOOKUP($A20,入力シート!$A$18:$AO$628,34,0),"")</f>
        <v>松藤まりな/山藤やくみ</v>
      </c>
      <c r="E20" s="24"/>
      <c r="F20" s="26">
        <f>IFERROR(VLOOKUP($A20,入力シート!$A$18:$AO$628,36,0),"")</f>
        <v>65.543300000000002</v>
      </c>
      <c r="G20" s="24"/>
      <c r="H20" s="26">
        <f>IFERROR(VLOOKUP($A20,入力シート!$A$18:$AO$628,37,0),"")</f>
        <v>78.599999999999994</v>
      </c>
      <c r="I20" s="24"/>
      <c r="J20" s="104">
        <f>IFERROR(VLOOKUP($A20,入力シート!$A$18:$AO$628,38,0),"")</f>
        <v>40</v>
      </c>
      <c r="K20" s="24"/>
      <c r="L20" s="103">
        <f>IFERROR(VLOOKUP($A20,入力シート!$A$18:$AO$628,39,0),"")</f>
        <v>2</v>
      </c>
      <c r="M20" s="26"/>
      <c r="N20" s="26">
        <f>IFERROR(VLOOKUP($A20,入力シート!$A$18:$AO$628,41,0),"")</f>
        <v>182.14330000000001</v>
      </c>
    </row>
    <row r="21" spans="1:14" ht="18.75" customHeight="1">
      <c r="A21" s="19"/>
      <c r="B21" s="19"/>
      <c r="C21" s="27"/>
      <c r="D21" s="27" t="str">
        <f>IFERROR(VLOOKUP($A20,入力シート!$A$18:$AO$628,35,0),"")</f>
        <v>来藤らんらん/若藤わかな</v>
      </c>
      <c r="E21" s="24"/>
      <c r="F21" s="26"/>
      <c r="G21" s="24"/>
      <c r="H21" s="26"/>
      <c r="I21" s="24"/>
      <c r="J21" s="104"/>
      <c r="K21" s="24"/>
      <c r="L21" s="103">
        <f>IFERROR(VLOOKUP($A20,入力シート!$A$18:$AO$628,40,0),"")</f>
        <v>0</v>
      </c>
      <c r="M21" s="26"/>
      <c r="N21" s="26"/>
    </row>
    <row r="22" spans="1:14" ht="18.75" customHeight="1">
      <c r="A22" s="19">
        <v>4</v>
      </c>
      <c r="B22" s="19"/>
      <c r="C22" s="27" t="str">
        <f>IFERROR(VLOOKUP($A22,入力シート!$A$18:$AO$628,32,0),"")</f>
        <v>神奈川アーティスティックスイミングクラブ</v>
      </c>
      <c r="D22" s="27" t="str">
        <f>IFERROR(VLOOKUP($A22,入力シート!$A$18:$AO$628,34,0),"")</f>
        <v>佐藤さゆり/高藤たみこ/内藤ななみ/花藤はるか/松藤まりな/山藤やくみ</v>
      </c>
      <c r="E22" s="24"/>
      <c r="F22" s="26">
        <f>IFERROR(VLOOKUP($A22,入力シート!$A$18:$AO$628,36,0),"")</f>
        <v>63.590299999999992</v>
      </c>
      <c r="G22" s="24"/>
      <c r="H22" s="26">
        <f>IFERROR(VLOOKUP($A22,入力シート!$A$18:$AO$628,37,0),"")</f>
        <v>78.599999999999994</v>
      </c>
      <c r="I22" s="24"/>
      <c r="J22" s="104">
        <f>IFERROR(VLOOKUP($A22,入力シート!$A$18:$AO$628,38,0),"")</f>
        <v>40</v>
      </c>
      <c r="K22" s="24"/>
      <c r="L22" s="103">
        <f>IFERROR(VLOOKUP($A22,入力シート!$A$18:$AO$628,39,0),"")</f>
        <v>0</v>
      </c>
      <c r="M22" s="26"/>
      <c r="N22" s="26">
        <f>IFERROR(VLOOKUP($A22,入力シート!$A$18:$AO$628,41,0),"")</f>
        <v>181.19029999999998</v>
      </c>
    </row>
    <row r="23" spans="1:14" ht="18.75" customHeight="1">
      <c r="A23" s="19"/>
      <c r="B23" s="19"/>
      <c r="C23" s="27"/>
      <c r="D23" s="27" t="str">
        <f>IFERROR(VLOOKUP($A22,入力シート!$A$18:$AO$628,35,0),"")</f>
        <v>来藤らんらん/若藤わかな</v>
      </c>
      <c r="E23" s="24"/>
      <c r="F23" s="26"/>
      <c r="G23" s="24"/>
      <c r="H23" s="26"/>
      <c r="I23" s="24"/>
      <c r="J23" s="104"/>
      <c r="K23" s="24"/>
      <c r="L23" s="103">
        <f>IFERROR(VLOOKUP($A22,入力シート!$A$18:$AO$628,40,0),"")</f>
        <v>1</v>
      </c>
      <c r="M23" s="26"/>
      <c r="N23" s="26"/>
    </row>
    <row r="24" spans="1:14">
      <c r="A24" s="19">
        <v>5</v>
      </c>
      <c r="B24" s="19"/>
      <c r="C24" s="27" t="str">
        <f>IFERROR(VLOOKUP($A24,入力シート!$A$18:$AO$628,32,0),"")</f>
        <v>下アーティスティックスイミングクラブ</v>
      </c>
      <c r="D24" s="27" t="str">
        <f>IFERROR(VLOOKUP($A24,入力シート!$A$18:$AO$628,34,0),"")</f>
        <v>来らんらん/若わかな/加かみ</v>
      </c>
      <c r="E24" s="24"/>
      <c r="F24" s="26">
        <f>IFERROR(VLOOKUP($A24,入力シート!$A$18:$AO$628,36,0),"")</f>
        <v>49.988199999999999</v>
      </c>
      <c r="G24" s="24"/>
      <c r="H24" s="26">
        <f>IFERROR(VLOOKUP($A24,入力シート!$A$18:$AO$628,37,0),"")</f>
        <v>87.15</v>
      </c>
      <c r="I24" s="24"/>
      <c r="J24" s="104">
        <f>IFERROR(VLOOKUP($A24,入力シート!$A$18:$AO$628,38,0),"")</f>
        <v>40</v>
      </c>
      <c r="K24" s="24"/>
      <c r="L24" s="103">
        <f>IFERROR(VLOOKUP($A24,入力シート!$A$18:$AO$628,39,0),"")</f>
        <v>0</v>
      </c>
      <c r="M24" s="26"/>
      <c r="N24" s="26">
        <f>IFERROR(VLOOKUP($A24,入力シート!$A$18:$AO$628,41,0),"")</f>
        <v>177.13820000000001</v>
      </c>
    </row>
    <row r="25" spans="1:14">
      <c r="A25" s="19"/>
      <c r="B25" s="19"/>
      <c r="C25" s="27"/>
      <c r="D25" s="27">
        <f>IFERROR(VLOOKUP($A24,入力シート!$A$18:$AO$628,35,0),"")</f>
        <v>0</v>
      </c>
      <c r="E25" s="24"/>
      <c r="F25" s="26"/>
      <c r="G25" s="24"/>
      <c r="H25" s="26"/>
      <c r="I25" s="24"/>
      <c r="J25" s="104"/>
      <c r="K25" s="24"/>
      <c r="L25" s="103">
        <f>IFERROR(VLOOKUP($A24,入力シート!$A$18:$AO$628,40,0),"")</f>
        <v>0</v>
      </c>
      <c r="M25" s="26"/>
      <c r="N25" s="26"/>
    </row>
    <row r="26" spans="1:14" ht="18.75" customHeight="1">
      <c r="A26" s="19">
        <v>6</v>
      </c>
      <c r="B26" s="19"/>
      <c r="C26" s="27" t="str">
        <f>IFERROR(VLOOKUP($A26,入力シート!$A$18:$AO$628,32,0),"")</f>
        <v>関西アーティスティックスイミングクラブ</v>
      </c>
      <c r="D26" s="27" t="str">
        <f>IFERROR(VLOOKUP($A26,入力シート!$A$18:$AO$628,34,0),"")</f>
        <v>安あいり/加かみら/佐さゆり/高たみこ</v>
      </c>
      <c r="E26" s="24"/>
      <c r="F26" s="26">
        <f>IFERROR(VLOOKUP($A26,入力シート!$A$18:$AO$628,36,0),"")</f>
        <v>49.785500000000006</v>
      </c>
      <c r="G26" s="24"/>
      <c r="H26" s="26">
        <f>IFERROR(VLOOKUP($A26,入力シート!$A$18:$AO$628,37,0),"")</f>
        <v>84.45</v>
      </c>
      <c r="I26" s="24"/>
      <c r="J26" s="104">
        <f>IFERROR(VLOOKUP($A26,入力シート!$A$18:$AO$628,38,0),"")</f>
        <v>40</v>
      </c>
      <c r="K26" s="24"/>
      <c r="L26" s="103">
        <f>IFERROR(VLOOKUP($A26,入力シート!$A$18:$AO$628,39,0),"")</f>
        <v>2</v>
      </c>
      <c r="M26" s="26"/>
      <c r="N26" s="26">
        <f>IFERROR(VLOOKUP($A26,入力シート!$A$18:$AO$628,41,0),"")</f>
        <v>170.2355</v>
      </c>
    </row>
    <row r="27" spans="1:14" ht="18.75" customHeight="1">
      <c r="A27" s="19"/>
      <c r="B27" s="19"/>
      <c r="C27" s="27"/>
      <c r="D27" s="27" t="str">
        <f>IFERROR(VLOOKUP($A26,入力シート!$A$18:$AO$628,35,0),"")</f>
        <v>来らん/若わかな</v>
      </c>
      <c r="E27" s="24"/>
      <c r="F27" s="26"/>
      <c r="G27" s="24"/>
      <c r="H27" s="26"/>
      <c r="I27" s="24"/>
      <c r="J27" s="104"/>
      <c r="K27" s="24"/>
      <c r="L27" s="103">
        <f>IFERROR(VLOOKUP($A26,入力シート!$A$18:$AO$628,40,0),"")</f>
        <v>2</v>
      </c>
      <c r="M27" s="26"/>
      <c r="N27" s="26"/>
    </row>
    <row r="28" spans="1:14">
      <c r="A28" s="19">
        <v>7</v>
      </c>
      <c r="B28" s="19"/>
      <c r="C28" s="27" t="str">
        <f>IFERROR(VLOOKUP($A28,入力シート!$A$18:$AO$628,32,0),"")</f>
        <v>栄アーティスティックスイミングクラブ</v>
      </c>
      <c r="D28" s="27" t="str">
        <f>IFERROR(VLOOKUP($A28,入力シート!$A$18:$AO$628,34,0),"")</f>
        <v>ななみ/はるか</v>
      </c>
      <c r="E28" s="24"/>
      <c r="F28" s="26">
        <f>IFERROR(VLOOKUP($A28,入力シート!$A$18:$AO$628,36,0),"")</f>
        <v>50.048900000000003</v>
      </c>
      <c r="G28" s="24"/>
      <c r="H28" s="26">
        <f>IFERROR(VLOOKUP($A28,入力シート!$A$18:$AO$628,37,0),"")</f>
        <v>81.75</v>
      </c>
      <c r="I28" s="24"/>
      <c r="J28" s="104">
        <f>IFERROR(VLOOKUP($A28,入力シート!$A$18:$AO$628,38,0),"")</f>
        <v>40</v>
      </c>
      <c r="K28" s="24"/>
      <c r="L28" s="103">
        <f>IFERROR(VLOOKUP($A28,入力シート!$A$18:$AO$628,39,0),"")</f>
        <v>2</v>
      </c>
      <c r="M28" s="26"/>
      <c r="N28" s="26">
        <f>IFERROR(VLOOKUP($A28,入力シート!$A$18:$AO$628,41,0),"")</f>
        <v>169.7989</v>
      </c>
    </row>
    <row r="29" spans="1:14">
      <c r="A29" s="19"/>
      <c r="B29" s="19"/>
      <c r="C29" s="27"/>
      <c r="D29" s="27" t="str">
        <f>IFERROR(VLOOKUP($A28,入力シート!$A$18:$AO$628,35,0),"")</f>
        <v>来藤らんらん/若藤わかな</v>
      </c>
      <c r="E29" s="24"/>
      <c r="F29" s="26"/>
      <c r="G29" s="24"/>
      <c r="H29" s="26"/>
      <c r="I29" s="24"/>
      <c r="J29" s="104"/>
      <c r="K29" s="24"/>
      <c r="L29" s="103">
        <f>IFERROR(VLOOKUP($A28,入力シート!$A$18:$AO$628,40,0),"")</f>
        <v>0</v>
      </c>
      <c r="M29" s="26"/>
      <c r="N29" s="26"/>
    </row>
    <row r="30" spans="1:14" ht="18.75" customHeight="1">
      <c r="A30" s="19">
        <v>8</v>
      </c>
      <c r="B30" s="19"/>
      <c r="C30" s="27" t="str">
        <f>IFERROR(VLOOKUP($A30,入力シート!$A$18:$AO$628,32,0),"")</f>
        <v>世田谷アーティスティックスイミングクラブ</v>
      </c>
      <c r="D30" s="27" t="str">
        <f>IFERROR(VLOOKUP($A30,入力シート!$A$18:$AO$628,34,0),"")</f>
        <v>加藤かみら/佐藤さゆり/高藤たみこ/内藤ななみ/花藤はるか/松藤まりな/山藤やくみ</v>
      </c>
      <c r="E30" s="24"/>
      <c r="F30" s="26">
        <f>IFERROR(VLOOKUP($A30,入力シート!$A$18:$AO$628,36,0),"")</f>
        <v>50.351500000000001</v>
      </c>
      <c r="G30" s="24"/>
      <c r="H30" s="26">
        <f>IFERROR(VLOOKUP($A30,入力シート!$A$18:$AO$628,37,0),"")</f>
        <v>78.599999999999994</v>
      </c>
      <c r="I30" s="24"/>
      <c r="J30" s="104">
        <f>IFERROR(VLOOKUP($A30,入力シート!$A$18:$AO$628,38,0),"")</f>
        <v>40</v>
      </c>
      <c r="K30" s="24"/>
      <c r="L30" s="103">
        <f>IFERROR(VLOOKUP($A30,入力シート!$A$18:$AO$628,39,0),"")</f>
        <v>0</v>
      </c>
      <c r="M30" s="26"/>
      <c r="N30" s="26">
        <f>IFERROR(VLOOKUP($A30,入力シート!$A$18:$AO$628,41,0),"")</f>
        <v>168.45150000000001</v>
      </c>
    </row>
    <row r="31" spans="1:14" ht="18.75" customHeight="1">
      <c r="A31" s="19"/>
      <c r="B31" s="19"/>
      <c r="C31" s="27"/>
      <c r="D31" s="27" t="str">
        <f>IFERROR(VLOOKUP($A30,入力シート!$A$18:$AO$628,35,0),"")</f>
        <v>来藤らんらん/若藤わかな</v>
      </c>
      <c r="E31" s="24"/>
      <c r="F31" s="26"/>
      <c r="G31" s="24"/>
      <c r="H31" s="26"/>
      <c r="I31" s="24"/>
      <c r="J31" s="104"/>
      <c r="K31" s="24"/>
      <c r="L31" s="103">
        <f>IFERROR(VLOOKUP($A30,入力シート!$A$18:$AO$628,40,0),"")</f>
        <v>0.5</v>
      </c>
      <c r="M31" s="26"/>
      <c r="N31" s="26"/>
    </row>
    <row r="32" spans="1:14" ht="18.75" customHeight="1">
      <c r="A32" s="19">
        <v>9</v>
      </c>
      <c r="B32" s="19"/>
      <c r="C32" s="27" t="str">
        <f>IFERROR(VLOOKUP($A32,入力シート!$A$18:$AO$628,32,0),"")</f>
        <v>喜多方アーティスティックスイミングクラブ</v>
      </c>
      <c r="D32" s="27" t="str">
        <f>IFERROR(VLOOKUP($A32,入力シート!$A$18:$AO$628,34,0),"")</f>
        <v>来藤らんらん/若藤わかな</v>
      </c>
      <c r="E32" s="24"/>
      <c r="F32" s="26">
        <f>IFERROR(VLOOKUP($A32,入力シート!$A$18:$AO$628,36,0),"")</f>
        <v>50.759900000000002</v>
      </c>
      <c r="G32" s="24"/>
      <c r="H32" s="26">
        <f>IFERROR(VLOOKUP($A32,入力シート!$A$18:$AO$628,37,0),"")</f>
        <v>76.349999999999994</v>
      </c>
      <c r="I32" s="24"/>
      <c r="J32" s="104">
        <f>IFERROR(VLOOKUP($A32,入力シート!$A$18:$AO$628,38,0),"")</f>
        <v>40</v>
      </c>
      <c r="K32" s="24"/>
      <c r="L32" s="103">
        <f>IFERROR(VLOOKUP($A32,入力シート!$A$18:$AO$628,39,0),"")</f>
        <v>0</v>
      </c>
      <c r="M32" s="26"/>
      <c r="N32" s="26">
        <f>IFERROR(VLOOKUP($A32,入力シート!$A$18:$AO$628,41,0),"")</f>
        <v>167.10989999999998</v>
      </c>
    </row>
    <row r="33" spans="1:14" ht="18.75" customHeight="1">
      <c r="A33" s="19"/>
      <c r="B33" s="19"/>
      <c r="C33" s="27"/>
      <c r="D33" s="27" t="str">
        <f>IFERROR(VLOOKUP($A32,入力シート!$A$18:$AO$628,35,0),"")</f>
        <v>らん</v>
      </c>
      <c r="E33" s="24"/>
      <c r="F33" s="26"/>
      <c r="G33" s="24"/>
      <c r="H33" s="26"/>
      <c r="I33" s="24"/>
      <c r="J33" s="104"/>
      <c r="K33" s="24"/>
      <c r="L33" s="103">
        <f>IFERROR(VLOOKUP($A32,入力シート!$A$18:$AO$628,40,0),"")</f>
        <v>0</v>
      </c>
      <c r="M33" s="26"/>
      <c r="N33" s="26"/>
    </row>
    <row r="34" spans="1:14" ht="18.75" customHeight="1">
      <c r="A34" s="19">
        <v>10</v>
      </c>
      <c r="B34" s="19"/>
      <c r="C34" s="27" t="str">
        <f>IFERROR(VLOOKUP($A34,入力シート!$A$18:$AO$628,32,0),"")</f>
        <v>筑波アーティスティックスイミングクラブ</v>
      </c>
      <c r="D34" s="27" t="str">
        <f>IFERROR(VLOOKUP($A34,入力シート!$A$18:$AO$628,34,0),"")</f>
        <v>花藤はるか/松藤まりな/山藤やくみ/竹藤まりな</v>
      </c>
      <c r="E34" s="24"/>
      <c r="F34" s="26">
        <f>IFERROR(VLOOKUP($A34,入力シート!$A$18:$AO$628,36,0),"")</f>
        <v>50.256599999999999</v>
      </c>
      <c r="G34" s="24"/>
      <c r="H34" s="26">
        <f>IFERROR(VLOOKUP($A34,入力シート!$A$18:$AO$628,37,0),"")</f>
        <v>78.599999999999994</v>
      </c>
      <c r="I34" s="24"/>
      <c r="J34" s="104">
        <f>IFERROR(VLOOKUP($A34,入力シート!$A$18:$AO$628,38,0),"")</f>
        <v>40</v>
      </c>
      <c r="K34" s="24"/>
      <c r="L34" s="103">
        <f>IFERROR(VLOOKUP($A34,入力シート!$A$18:$AO$628,39,0),"")</f>
        <v>0</v>
      </c>
      <c r="M34" s="26"/>
      <c r="N34" s="26">
        <f>IFERROR(VLOOKUP($A34,入力シート!$A$18:$AO$628,41,0),"")</f>
        <v>166.85659999999999</v>
      </c>
    </row>
    <row r="35" spans="1:14" ht="18.75" customHeight="1">
      <c r="A35" s="19"/>
      <c r="B35" s="19"/>
      <c r="C35" s="27"/>
      <c r="D35" s="27" t="str">
        <f>IFERROR(VLOOKUP($A34,入力シート!$A$18:$AO$628,35,0),"")</f>
        <v>来藤らんらん/若藤わかな</v>
      </c>
      <c r="E35" s="24"/>
      <c r="F35" s="26"/>
      <c r="G35" s="24"/>
      <c r="H35" s="26"/>
      <c r="I35" s="24"/>
      <c r="J35" s="104"/>
      <c r="K35" s="24"/>
      <c r="L35" s="103">
        <f>IFERROR(VLOOKUP($A34,入力シート!$A$18:$AO$628,40,0),"")</f>
        <v>2</v>
      </c>
      <c r="M35" s="26"/>
      <c r="N35" s="26"/>
    </row>
    <row r="36" spans="1:14">
      <c r="A36" s="19">
        <v>11</v>
      </c>
      <c r="B36" s="19"/>
      <c r="C36" s="27" t="str">
        <f>IFERROR(VLOOKUP($A36,入力シート!$A$18:$AO$628,32,0),"")</f>
        <v>柏アーティスティックスイミングクラブ</v>
      </c>
      <c r="D36" s="27" t="str">
        <f>IFERROR(VLOOKUP($A36,入力シート!$A$18:$AO$628,34,0),"")</f>
        <v>内藤ななみ/花藤はるか/松藤まりな/山藤やくみ</v>
      </c>
      <c r="E36" s="24"/>
      <c r="F36" s="26">
        <f>IFERROR(VLOOKUP($A36,入力シート!$A$18:$AO$628,36,0),"")</f>
        <v>50.0349</v>
      </c>
      <c r="G36" s="24"/>
      <c r="H36" s="26">
        <f>IFERROR(VLOOKUP($A36,入力シート!$A$18:$AO$628,37,0),"")</f>
        <v>78.599999999999994</v>
      </c>
      <c r="I36" s="24"/>
      <c r="J36" s="104">
        <f>IFERROR(VLOOKUP($A36,入力シート!$A$18:$AO$628,38,0),"")</f>
        <v>40</v>
      </c>
      <c r="K36" s="24"/>
      <c r="L36" s="103">
        <f>IFERROR(VLOOKUP($A36,入力シート!$A$18:$AO$628,39,0),"")</f>
        <v>0</v>
      </c>
      <c r="M36" s="26"/>
      <c r="N36" s="26">
        <f>IFERROR(VLOOKUP($A36,入力シート!$A$18:$AO$628,41,0),"")</f>
        <v>166.63489999999999</v>
      </c>
    </row>
    <row r="37" spans="1:14">
      <c r="A37" s="19"/>
      <c r="B37" s="19"/>
      <c r="C37" s="27"/>
      <c r="D37" s="27" t="str">
        <f>IFERROR(VLOOKUP($A36,入力シート!$A$18:$AO$628,35,0),"")</f>
        <v>来藤らんらん/若藤わかな</v>
      </c>
      <c r="E37" s="24"/>
      <c r="F37" s="26"/>
      <c r="G37" s="24"/>
      <c r="H37" s="26"/>
      <c r="I37" s="24"/>
      <c r="J37" s="104"/>
      <c r="K37" s="24"/>
      <c r="L37" s="103">
        <f>IFERROR(VLOOKUP($A36,入力シート!$A$18:$AO$628,40,0),"")</f>
        <v>2</v>
      </c>
      <c r="M37" s="26"/>
      <c r="N37" s="26"/>
    </row>
    <row r="38" spans="1:14" ht="18.75" customHeight="1">
      <c r="A38" s="19">
        <v>12</v>
      </c>
      <c r="B38" s="19"/>
      <c r="C38" s="27" t="str">
        <f>IFERROR(VLOOKUP($A38,入力シート!$A$18:$AO$628,32,0),"")</f>
        <v>桜島アーティスティックスイミングクラブ</v>
      </c>
      <c r="D38" s="27" t="str">
        <f>IFERROR(VLOOKUP($A38,入力シート!$A$18:$AO$628,34,0),"")</f>
        <v>藤らん/藤わか</v>
      </c>
      <c r="E38" s="24"/>
      <c r="F38" s="26">
        <f>IFERROR(VLOOKUP($A38,入力シート!$A$18:$AO$628,36,0),"")</f>
        <v>50.048900000000003</v>
      </c>
      <c r="G38" s="24"/>
      <c r="H38" s="26">
        <f>IFERROR(VLOOKUP($A38,入力シート!$A$18:$AO$628,37,0),"")</f>
        <v>73.650000000000006</v>
      </c>
      <c r="I38" s="24"/>
      <c r="J38" s="104">
        <f>IFERROR(VLOOKUP($A38,入力シート!$A$18:$AO$628,38,0),"")</f>
        <v>40</v>
      </c>
      <c r="K38" s="24"/>
      <c r="L38" s="103">
        <f>IFERROR(VLOOKUP($A38,入力シート!$A$18:$AO$628,39,0),"")</f>
        <v>2</v>
      </c>
      <c r="M38" s="26"/>
      <c r="N38" s="26">
        <f>IFERROR(VLOOKUP($A38,入力シート!$A$18:$AO$628,41,0),"")</f>
        <v>161.69890000000001</v>
      </c>
    </row>
    <row r="39" spans="1:14" ht="18.75" customHeight="1">
      <c r="A39" s="19"/>
      <c r="B39" s="19"/>
      <c r="C39" s="27"/>
      <c r="D39" s="27">
        <f>IFERROR(VLOOKUP($A38,入力シート!$A$18:$AO$628,35,0),"")</f>
        <v>0</v>
      </c>
      <c r="E39" s="24"/>
      <c r="F39" s="26"/>
      <c r="G39" s="24"/>
      <c r="H39" s="26"/>
      <c r="I39" s="24"/>
      <c r="J39" s="104"/>
      <c r="K39" s="24"/>
      <c r="L39" s="103">
        <f>IFERROR(VLOOKUP($A38,入力シート!$A$18:$AO$628,40,0),"")</f>
        <v>0</v>
      </c>
      <c r="M39" s="26"/>
      <c r="N39" s="26"/>
    </row>
    <row r="40" spans="1:14" ht="18.75" customHeight="1">
      <c r="A40" s="19">
        <v>13</v>
      </c>
      <c r="B40" s="19"/>
      <c r="C40" s="27" t="str">
        <f>IFERROR(VLOOKUP($A40,入力シート!$A$18:$AO$628,32,0),"")</f>
        <v>南アーティスティックスイミングクラブ</v>
      </c>
      <c r="D40" s="27" t="str">
        <f>IFERROR(VLOOKUP($A40,入力シート!$A$18:$AO$628,34,0),"")</f>
        <v>あみ/さり/たみ/なな</v>
      </c>
      <c r="E40" s="24"/>
      <c r="F40" s="26">
        <f>IFERROR(VLOOKUP($A40,入力シート!$A$18:$AO$628,36,0),"")</f>
        <v>50.759900000000002</v>
      </c>
      <c r="G40" s="24"/>
      <c r="H40" s="26">
        <f>IFERROR(VLOOKUP($A40,入力シート!$A$18:$AO$628,37,0),"")</f>
        <v>68.25</v>
      </c>
      <c r="I40" s="24"/>
      <c r="J40" s="104">
        <f>IFERROR(VLOOKUP($A40,入力シート!$A$18:$AO$628,38,0),"")</f>
        <v>40</v>
      </c>
      <c r="K40" s="24"/>
      <c r="L40" s="103">
        <f>IFERROR(VLOOKUP($A40,入力シート!$A$18:$AO$628,39,0),"")</f>
        <v>0</v>
      </c>
      <c r="M40" s="26"/>
      <c r="N40" s="26">
        <f>IFERROR(VLOOKUP($A40,入力シート!$A$18:$AO$628,41,0),"")</f>
        <v>159.00990000000002</v>
      </c>
    </row>
    <row r="41" spans="1:14" ht="18.75" customHeight="1">
      <c r="A41" s="19"/>
      <c r="B41" s="19"/>
      <c r="C41" s="27"/>
      <c r="D41" s="27" t="str">
        <f>IFERROR(VLOOKUP($A40,入力シート!$A$18:$AO$628,35,0),"")</f>
        <v>来/若</v>
      </c>
      <c r="E41" s="24"/>
      <c r="F41" s="26"/>
      <c r="G41" s="24"/>
      <c r="H41" s="26"/>
      <c r="I41" s="24"/>
      <c r="J41" s="104"/>
      <c r="K41" s="24"/>
      <c r="L41" s="103">
        <f>IFERROR(VLOOKUP($A40,入力シート!$A$18:$AO$628,40,0),"")</f>
        <v>0</v>
      </c>
      <c r="M41" s="26"/>
      <c r="N41" s="26"/>
    </row>
    <row r="42" spans="1:14" ht="18.75" customHeight="1">
      <c r="A42" s="19">
        <v>14</v>
      </c>
      <c r="B42" s="19"/>
      <c r="C42" s="27" t="str">
        <f>IFERROR(VLOOKUP($A42,入力シート!$A$18:$AO$628,32,0),"")</f>
        <v>信州アーティスティックスイミングクラブ</v>
      </c>
      <c r="D42" s="27" t="str">
        <f>IFERROR(VLOOKUP($A42,入力シート!$A$18:$AO$628,34,0),"")</f>
        <v>あいり/かみら</v>
      </c>
      <c r="E42" s="24"/>
      <c r="F42" s="26">
        <f>IFERROR(VLOOKUP($A42,入力シート!$A$18:$AO$628,36,0),"")</f>
        <v>44.813899999999997</v>
      </c>
      <c r="G42" s="24"/>
      <c r="H42" s="26">
        <f>IFERROR(VLOOKUP($A42,入力シート!$A$18:$AO$628,37,0),"")</f>
        <v>70.95</v>
      </c>
      <c r="I42" s="24"/>
      <c r="J42" s="104">
        <f>IFERROR(VLOOKUP($A42,入力シート!$A$18:$AO$628,38,0),"")</f>
        <v>40</v>
      </c>
      <c r="K42" s="24"/>
      <c r="L42" s="103">
        <f>IFERROR(VLOOKUP($A42,入力シート!$A$18:$AO$628,39,0),"")</f>
        <v>0</v>
      </c>
      <c r="M42" s="26"/>
      <c r="N42" s="26">
        <f>IFERROR(VLOOKUP($A42,入力シート!$A$18:$AO$628,41,0),"")</f>
        <v>155.76390000000001</v>
      </c>
    </row>
    <row r="43" spans="1:14" ht="18.75" customHeight="1">
      <c r="A43" s="19"/>
      <c r="B43" s="19"/>
      <c r="C43" s="27"/>
      <c r="D43" s="27" t="str">
        <f>IFERROR(VLOOKUP($A42,入力シート!$A$18:$AO$628,35,0),"")</f>
        <v>来藤らんらん/若藤わかな</v>
      </c>
      <c r="E43" s="24"/>
      <c r="F43" s="26"/>
      <c r="G43" s="24"/>
      <c r="H43" s="26"/>
      <c r="I43" s="24"/>
      <c r="J43" s="104"/>
      <c r="K43" s="24"/>
      <c r="L43" s="103">
        <f>IFERROR(VLOOKUP($A42,入力シート!$A$18:$AO$628,40,0),"")</f>
        <v>0</v>
      </c>
      <c r="M43" s="26"/>
      <c r="N43" s="26"/>
    </row>
    <row r="44" spans="1:14" ht="18.75" customHeight="1">
      <c r="A44" s="19">
        <v>15</v>
      </c>
      <c r="B44" s="19"/>
      <c r="C44" s="27" t="str">
        <f>IFERROR(VLOOKUP($A44,入力シート!$A$18:$AO$628,32,0),"")</f>
        <v>関東アーティスティックスイミングクラブ</v>
      </c>
      <c r="D44" s="27" t="str">
        <f>IFERROR(VLOOKUP($A44,入力シート!$A$18:$AO$628,34,0),"")</f>
        <v>安藤あいり/加藤かみら/佐藤さゆり/高藤たみこ/内藤ななみ/花藤はるか/松藤まりな/山藤やくみ</v>
      </c>
      <c r="E44" s="24"/>
      <c r="F44" s="26">
        <f>IFERROR(VLOOKUP($A44,入力シート!$A$18:$AO$628,36,0),"")</f>
        <v>38.5107</v>
      </c>
      <c r="G44" s="24"/>
      <c r="H44" s="26">
        <f>IFERROR(VLOOKUP($A44,入力シート!$A$18:$AO$628,37,0),"")</f>
        <v>76.599999999999994</v>
      </c>
      <c r="I44" s="24"/>
      <c r="J44" s="104">
        <f>IFERROR(VLOOKUP($A44,入力シート!$A$18:$AO$628,38,0),"")</f>
        <v>40</v>
      </c>
      <c r="K44" s="24"/>
      <c r="L44" s="103">
        <f>IFERROR(VLOOKUP($A44,入力シート!$A$18:$AO$628,39,0),"")</f>
        <v>2</v>
      </c>
      <c r="M44" s="26"/>
      <c r="N44" s="26">
        <f>IFERROR(VLOOKUP($A44,入力シート!$A$18:$AO$628,41,0),"")</f>
        <v>153.11070000000001</v>
      </c>
    </row>
    <row r="45" spans="1:14" ht="18.75" customHeight="1">
      <c r="A45" s="19"/>
      <c r="B45" s="19"/>
      <c r="C45" s="27"/>
      <c r="D45" s="27" t="str">
        <f>IFERROR(VLOOKUP($A44,入力シート!$A$18:$AO$628,35,0),"")</f>
        <v>来藤らんらん/若藤わかな</v>
      </c>
      <c r="E45" s="24"/>
      <c r="F45" s="26"/>
      <c r="G45" s="24"/>
      <c r="H45" s="26"/>
      <c r="I45" s="24"/>
      <c r="J45" s="104"/>
      <c r="K45" s="24"/>
      <c r="L45" s="103">
        <f>IFERROR(VLOOKUP($A44,入力シート!$A$18:$AO$628,40,0),"")</f>
        <v>0</v>
      </c>
      <c r="M45" s="26"/>
      <c r="N45" s="26"/>
    </row>
    <row r="46" spans="1:14" ht="18.75" customHeight="1">
      <c r="A46" s="19">
        <v>16</v>
      </c>
      <c r="B46" s="22"/>
      <c r="C46" s="27" t="str">
        <f>IFERROR(VLOOKUP($A46,入力シート!$A$18:$AO$628,32,0),"")</f>
        <v>埼玉アーティスティックスイミングクラブ</v>
      </c>
      <c r="D46" s="27" t="str">
        <f>IFERROR(VLOOKUP($A46,入力シート!$A$18:$AO$628,34,0),"")</f>
        <v>高藤たみこ/内藤ななみ/花藤はるか/松藤まりな/山藤やくみ</v>
      </c>
      <c r="E46" s="24"/>
      <c r="F46" s="26">
        <f>IFERROR(VLOOKUP($A46,入力シート!$A$18:$AO$628,36,0),"")</f>
        <v>34.639899999999997</v>
      </c>
      <c r="G46" s="24"/>
      <c r="H46" s="26">
        <f>IFERROR(VLOOKUP($A46,入力シート!$A$18:$AO$628,37,0),"")</f>
        <v>78.599999999999994</v>
      </c>
      <c r="I46" s="24"/>
      <c r="J46" s="104">
        <f>IFERROR(VLOOKUP($A46,入力シート!$A$18:$AO$628,38,0),"")</f>
        <v>40</v>
      </c>
      <c r="K46" s="24"/>
      <c r="L46" s="103">
        <f>IFERROR(VLOOKUP($A46,入力シート!$A$18:$AO$628,39,0),"")</f>
        <v>2</v>
      </c>
      <c r="M46" s="26"/>
      <c r="N46" s="26">
        <f>IFERROR(VLOOKUP($A46,入力シート!$A$18:$AO$628,41,0),"")</f>
        <v>149.73989999999998</v>
      </c>
    </row>
    <row r="47" spans="1:14" ht="18.75" customHeight="1">
      <c r="A47" s="19"/>
      <c r="B47" s="22"/>
      <c r="C47" s="27"/>
      <c r="D47" s="27" t="str">
        <f>IFERROR(VLOOKUP($A46,入力シート!$A$18:$AO$628,35,0),"")</f>
        <v>来藤らんらん/若藤わかな</v>
      </c>
      <c r="E47" s="24"/>
      <c r="F47" s="26"/>
      <c r="G47" s="24"/>
      <c r="H47" s="26"/>
      <c r="I47" s="24"/>
      <c r="J47" s="104"/>
      <c r="K47" s="24"/>
      <c r="L47" s="103">
        <f>IFERROR(VLOOKUP($A46,入力シート!$A$18:$AO$628,40,0),"")</f>
        <v>1.5</v>
      </c>
      <c r="M47" s="26"/>
      <c r="N47" s="26"/>
    </row>
    <row r="48" spans="1:14">
      <c r="A48" s="19">
        <v>17</v>
      </c>
      <c r="C48" s="27" t="str">
        <f>IFERROR(VLOOKUP($A48,入力シート!$A$18:$AO$628,32,0),"")</f>
        <v>上アーティスティックスイミングクラブ</v>
      </c>
      <c r="D48" s="27" t="str">
        <f>IFERROR(VLOOKUP($A48,入力シート!$A$18:$AO$628,34,0),"")</f>
        <v>佐藤たみこ/内藤はるか/松藤やくみ</v>
      </c>
      <c r="E48" s="24"/>
      <c r="F48" s="26">
        <f>IFERROR(VLOOKUP($A48,入力シート!$A$18:$AO$628,36,0),"")</f>
        <v>49.969900000000003</v>
      </c>
      <c r="G48" s="24"/>
      <c r="H48" s="26">
        <f>IFERROR(VLOOKUP($A48,入力シート!$A$18:$AO$628,37,0),"")</f>
        <v>57.45</v>
      </c>
      <c r="I48" s="24"/>
      <c r="J48" s="104">
        <f>IFERROR(VLOOKUP($A48,入力シート!$A$18:$AO$628,38,0),"")</f>
        <v>40</v>
      </c>
      <c r="K48" s="24"/>
      <c r="L48" s="103">
        <f>IFERROR(VLOOKUP($A48,入力シート!$A$18:$AO$628,39,0),"")</f>
        <v>0</v>
      </c>
      <c r="M48" s="26"/>
      <c r="N48" s="26">
        <f>IFERROR(VLOOKUP($A48,入力シート!$A$18:$AO$628,41,0),"")</f>
        <v>147.41990000000001</v>
      </c>
    </row>
    <row r="49" spans="1:14">
      <c r="A49" s="19"/>
      <c r="C49" s="27"/>
      <c r="D49" s="27" t="str">
        <f>IFERROR(VLOOKUP($A48,入力シート!$A$18:$AO$628,35,0),"")</f>
        <v>わかな</v>
      </c>
      <c r="E49" s="24"/>
      <c r="F49" s="26"/>
      <c r="G49" s="24"/>
      <c r="H49" s="26"/>
      <c r="I49" s="24"/>
      <c r="J49" s="104"/>
      <c r="K49" s="24"/>
      <c r="L49" s="103">
        <f>IFERROR(VLOOKUP($A48,入力シート!$A$18:$AO$628,40,0),"")</f>
        <v>0</v>
      </c>
      <c r="M49" s="26"/>
      <c r="N49" s="26"/>
    </row>
    <row r="50" spans="1:14">
      <c r="A50" s="19">
        <v>18</v>
      </c>
      <c r="C50" s="27" t="str">
        <f>IFERROR(VLOOKUP($A50,入力シート!$A$18:$AO$628,32,0),"")</f>
        <v>北アーティスティックスイミングクラブ</v>
      </c>
      <c r="D50" s="27" t="str">
        <f>IFERROR(VLOOKUP($A50,入力シート!$A$18:$AO$628,34,0),"")</f>
        <v>高みこ/内なみ/花るか/松りな</v>
      </c>
      <c r="E50" s="24"/>
      <c r="F50" s="26">
        <f>IFERROR(VLOOKUP($A50,入力シート!$A$18:$AO$628,36,0),"")</f>
        <v>50.759900000000002</v>
      </c>
      <c r="G50" s="24"/>
      <c r="H50" s="26">
        <f>IFERROR(VLOOKUP($A50,入力シート!$A$18:$AO$628,37,0),"")</f>
        <v>89.85</v>
      </c>
      <c r="I50" s="24"/>
      <c r="J50" s="104">
        <f>IFERROR(VLOOKUP($A50,入力シート!$A$18:$AO$628,38,0),"")</f>
        <v>0</v>
      </c>
      <c r="K50" s="24"/>
      <c r="L50" s="103">
        <f>IFERROR(VLOOKUP($A50,入力シート!$A$18:$AO$628,39,0),"")</f>
        <v>0</v>
      </c>
      <c r="M50" s="26"/>
      <c r="N50" s="26">
        <f>IFERROR(VLOOKUP($A50,入力シート!$A$18:$AO$628,41,0),"")</f>
        <v>140.60989999999998</v>
      </c>
    </row>
    <row r="51" spans="1:14">
      <c r="A51" s="19"/>
      <c r="C51" s="27"/>
      <c r="D51" s="27">
        <f>IFERROR(VLOOKUP($A50,入力シート!$A$18:$AO$628,35,0),"")</f>
        <v>0</v>
      </c>
      <c r="E51" s="24"/>
      <c r="F51" s="26"/>
      <c r="G51" s="24"/>
      <c r="H51" s="26"/>
      <c r="I51" s="24"/>
      <c r="J51" s="104"/>
      <c r="K51" s="24"/>
      <c r="L51" s="103">
        <f>IFERROR(VLOOKUP($A50,入力シート!$A$18:$AO$628,40,0),"")</f>
        <v>0</v>
      </c>
      <c r="M51" s="26"/>
      <c r="N51" s="26"/>
    </row>
    <row r="52" spans="1:14">
      <c r="A52" s="19">
        <v>19</v>
      </c>
      <c r="C52" s="27" t="str">
        <f>IFERROR(VLOOKUP($A52,入力シート!$A$18:$AO$628,32,0),"")</f>
        <v>博多アーティスティックスイミングクラブ</v>
      </c>
      <c r="D52" s="27" t="str">
        <f>IFERROR(VLOOKUP($A52,入力シート!$A$18:$AO$628,34,0),"")</f>
        <v>まりな/やくみ</v>
      </c>
      <c r="E52" s="24"/>
      <c r="F52" s="26">
        <f>IFERROR(VLOOKUP($A52,入力シート!$A$18:$AO$628,36,0),"")</f>
        <v>50.759900000000002</v>
      </c>
      <c r="G52" s="24"/>
      <c r="H52" s="26">
        <f>IFERROR(VLOOKUP($A52,入力シート!$A$18:$AO$628,37,0),"")</f>
        <v>79.050000000000011</v>
      </c>
      <c r="I52" s="24"/>
      <c r="J52" s="104">
        <f>IFERROR(VLOOKUP($A52,入力シート!$A$18:$AO$628,38,0),"")</f>
        <v>0</v>
      </c>
      <c r="K52" s="24"/>
      <c r="L52" s="103">
        <f>IFERROR(VLOOKUP($A52,入力シート!$A$18:$AO$628,39,0),"")</f>
        <v>0</v>
      </c>
      <c r="M52" s="26"/>
      <c r="N52" s="26">
        <f>IFERROR(VLOOKUP($A52,入力シート!$A$18:$AO$628,41,0),"")</f>
        <v>129.80990000000003</v>
      </c>
    </row>
    <row r="53" spans="1:14">
      <c r="A53" s="19"/>
      <c r="C53" s="27"/>
      <c r="D53" s="27" t="str">
        <f>IFERROR(VLOOKUP($A52,入力シート!$A$18:$AO$628,35,0),"")</f>
        <v>来藤らんらん/若藤わかな</v>
      </c>
      <c r="E53" s="24"/>
      <c r="F53" s="26"/>
      <c r="G53" s="24"/>
      <c r="H53" s="26"/>
      <c r="I53" s="24"/>
      <c r="J53" s="104"/>
      <c r="K53" s="24"/>
      <c r="L53" s="103">
        <f>IFERROR(VLOOKUP($A52,入力シート!$A$18:$AO$628,40,0),"")</f>
        <v>0</v>
      </c>
      <c r="M53" s="26"/>
      <c r="N53" s="26"/>
    </row>
    <row r="54" spans="1:14">
      <c r="A54" s="19">
        <v>20</v>
      </c>
      <c r="C54" s="27">
        <f>IFERROR(VLOOKUP($A54,入力シート!$A$18:$AO$628,32,0),"")</f>
        <v>0</v>
      </c>
      <c r="D54" s="27">
        <f>IFERROR(VLOOKUP($A54,入力シート!$A$18:$AO$628,34,0),"")</f>
        <v>0</v>
      </c>
      <c r="E54" s="24"/>
      <c r="F54" s="26">
        <f>IFERROR(VLOOKUP($A54,入力シート!$A$18:$AO$628,36,0),"")</f>
        <v>0</v>
      </c>
      <c r="G54" s="24"/>
      <c r="H54" s="26">
        <f>IFERROR(VLOOKUP($A54,入力シート!$A$18:$AO$628,37,0),"")</f>
        <v>0</v>
      </c>
      <c r="I54" s="24"/>
      <c r="J54" s="104">
        <f>IFERROR(VLOOKUP($A54,入力シート!$A$18:$AO$628,38,0),"")</f>
        <v>0</v>
      </c>
      <c r="K54" s="24"/>
      <c r="L54" s="103">
        <f>IFERROR(VLOOKUP($A54,入力シート!$A$18:$AO$628,39,0),"")</f>
        <v>0</v>
      </c>
      <c r="M54" s="26"/>
      <c r="N54" s="26">
        <f>IFERROR(VLOOKUP($A54,入力シート!$A$18:$AO$628,41,0),"")</f>
        <v>0</v>
      </c>
    </row>
    <row r="55" spans="1:14">
      <c r="C55" s="27" t="str">
        <f>IFERROR(VLOOKUP($A55,入力シート!$A$18:$AO$628,31,0),"")</f>
        <v/>
      </c>
      <c r="D55" s="27">
        <f>IFERROR(VLOOKUP($A54,入力シート!$A$18:$AO$628,35,0),"")</f>
        <v>0</v>
      </c>
      <c r="E55" s="24"/>
      <c r="F55" s="26"/>
      <c r="G55" s="24"/>
      <c r="H55" s="26"/>
      <c r="I55" s="24"/>
      <c r="J55" s="26"/>
      <c r="K55" s="24"/>
      <c r="L55" s="103">
        <f>IFERROR(VLOOKUP($A54,入力シート!$A$18:$AO$628,40,0),"")</f>
        <v>0</v>
      </c>
      <c r="M55" s="26"/>
      <c r="N55" s="26"/>
    </row>
    <row r="56" spans="1:14">
      <c r="C56" s="30" t="str">
        <f>IFERROR(VLOOKUP($A56,入力シート!$A$18:$AO$628,31,0),"")</f>
        <v/>
      </c>
      <c r="D56" s="30"/>
      <c r="E56" s="30"/>
      <c r="F56" s="30" t="str">
        <f>IFERROR(VLOOKUP($A56,入力シート!$A$18:$AO$628,36,0),"")</f>
        <v/>
      </c>
      <c r="G56" s="30"/>
      <c r="H56" s="30" t="str">
        <f>IFERROR(VLOOKUP($A56,入力シート!$A$18:$AO$628,37,0),"")</f>
        <v/>
      </c>
      <c r="I56" s="30"/>
      <c r="J56" s="30"/>
      <c r="K56" s="30"/>
      <c r="L56" s="31" t="str">
        <f>IFERROR(VLOOKUP($A56,入力シート!$A$18:$AO$628,39,0),"")</f>
        <v/>
      </c>
      <c r="M56" s="31"/>
      <c r="N56" s="31" t="str">
        <f>IFERROR(VLOOKUP($A56,入力シート!$A$18:$AO$628,27,0),"")</f>
        <v/>
      </c>
    </row>
    <row r="57" spans="1:14">
      <c r="C57" s="22" t="str">
        <f>IFERROR(VLOOKUP($A57,入力シート!$A$18:$AN$628,31,0),"")</f>
        <v/>
      </c>
      <c r="D57" s="22"/>
      <c r="E57" s="22"/>
      <c r="F57" s="22" t="str">
        <f>IFERROR(VLOOKUP($A57,入力シート!$A$18:$AN$628,36,0),"")</f>
        <v/>
      </c>
      <c r="G57" s="22"/>
      <c r="H57" s="22" t="str">
        <f>IFERROR(VLOOKUP($A57,入力シート!$A$18:$AN$628,37,0),"")</f>
        <v/>
      </c>
      <c r="I57" s="22"/>
      <c r="J57" s="22"/>
      <c r="K57" s="22"/>
      <c r="L57" s="29" t="str">
        <f>IFERROR(VLOOKUP($A57,入力シート!$A$18:$AN$628,39,0),"")</f>
        <v/>
      </c>
      <c r="M57" s="29"/>
      <c r="N57" s="29" t="str">
        <f>IFERROR(VLOOKUP($A57,入力シート!$A$18:$AN$628,27,0),"")</f>
        <v/>
      </c>
    </row>
  </sheetData>
  <mergeCells count="17">
    <mergeCell ref="F12:H12"/>
    <mergeCell ref="L12:O12"/>
    <mergeCell ref="F14:H14"/>
    <mergeCell ref="L14:O14"/>
    <mergeCell ref="F9:H9"/>
    <mergeCell ref="F10:H10"/>
    <mergeCell ref="F11:H11"/>
    <mergeCell ref="F13:H13"/>
    <mergeCell ref="L13:O13"/>
    <mergeCell ref="L9:P9"/>
    <mergeCell ref="L10:P10"/>
    <mergeCell ref="L11:P11"/>
    <mergeCell ref="B5:C5"/>
    <mergeCell ref="B1:C1"/>
    <mergeCell ref="B2:C2"/>
    <mergeCell ref="B3:C3"/>
    <mergeCell ref="G5:H5"/>
  </mergeCells>
  <phoneticPr fontId="1"/>
  <pageMargins left="0.7" right="0.7" top="0.75" bottom="0.75" header="0.3" footer="0.3"/>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3BF14-C5C0-4928-9144-C6BB9CE02D92}">
  <sheetPr>
    <tabColor rgb="FFFFC000"/>
    <pageSetUpPr fitToPage="1"/>
  </sheetPr>
  <dimension ref="A1:N36"/>
  <sheetViews>
    <sheetView workbookViewId="0"/>
  </sheetViews>
  <sheetFormatPr defaultColWidth="9" defaultRowHeight="18"/>
  <cols>
    <col min="2" max="2" width="3" customWidth="1"/>
    <col min="3" max="3" width="33" bestFit="1" customWidth="1"/>
    <col min="4" max="4" width="2.25" bestFit="1" customWidth="1"/>
    <col min="5" max="5" width="10.25" customWidth="1"/>
    <col min="6" max="6" width="2.25" bestFit="1" customWidth="1"/>
    <col min="7" max="7" width="10.25" customWidth="1"/>
    <col min="8" max="8" width="3.08203125" customWidth="1"/>
    <col min="9" max="11" width="10.25" customWidth="1"/>
    <col min="12" max="12" width="2" customWidth="1"/>
    <col min="13" max="13" width="10.25" customWidth="1"/>
  </cols>
  <sheetData>
    <row r="1" spans="1:14" s="35" customFormat="1">
      <c r="A1" s="35" t="s">
        <v>60</v>
      </c>
      <c r="B1" s="167" t="str">
        <f>IF(入力シート!D$1="","",入力シート!D$1)</f>
        <v>●●●</v>
      </c>
      <c r="C1" s="167"/>
    </row>
    <row r="2" spans="1:14" s="35" customFormat="1">
      <c r="A2" s="35" t="s">
        <v>63</v>
      </c>
      <c r="B2" s="167" t="str">
        <f>IF(入力シート!N$1="","",入力シート!N$1)</f>
        <v>■■■</v>
      </c>
      <c r="C2" s="167"/>
    </row>
    <row r="3" spans="1:14" s="35" customFormat="1">
      <c r="A3" s="35" t="s">
        <v>64</v>
      </c>
      <c r="B3" s="167" t="str">
        <f>IF(入力シート!V$1="","",入力シート!V$1)</f>
        <v>20XX年XX月XX日</v>
      </c>
      <c r="C3" s="167"/>
    </row>
    <row r="4" spans="1:14" s="35" customFormat="1" ht="18.75" customHeight="1">
      <c r="A4" s="36" t="s">
        <v>62</v>
      </c>
    </row>
    <row r="5" spans="1:14" s="35" customFormat="1" ht="18.75" customHeight="1">
      <c r="A5" s="35" t="s">
        <v>61</v>
      </c>
      <c r="B5" s="167" t="str">
        <f>IF(入力シート!D$4="種目を選択","",入力シート!D$4)</f>
        <v>チーム　テクニカル</v>
      </c>
      <c r="C5" s="167"/>
      <c r="G5" s="35" t="s">
        <v>146</v>
      </c>
      <c r="H5" s="167" t="str">
        <f>IF(入力シート!D$3="年齢区分を選択","",入力シート!D$3)</f>
        <v>Sr（シニア）</v>
      </c>
      <c r="I5" s="167"/>
      <c r="J5" s="167"/>
      <c r="K5" s="167"/>
    </row>
    <row r="6" spans="1:14" s="35" customFormat="1" ht="9.75" customHeight="1">
      <c r="B6" s="56"/>
      <c r="C6" s="56"/>
    </row>
    <row r="7" spans="1:14" s="35" customFormat="1" ht="18.75" customHeight="1">
      <c r="A7" s="35" t="s">
        <v>65</v>
      </c>
      <c r="C7" s="100"/>
    </row>
    <row r="8" spans="1:14" s="35" customFormat="1" ht="18.75" customHeight="1">
      <c r="B8" s="35" t="s">
        <v>66</v>
      </c>
      <c r="C8" s="33"/>
      <c r="D8" s="33"/>
      <c r="E8" s="35" t="s">
        <v>67</v>
      </c>
      <c r="I8" s="33" t="s">
        <v>68</v>
      </c>
      <c r="J8" s="33"/>
      <c r="M8" s="33"/>
    </row>
    <row r="9" spans="1:14" s="35" customFormat="1" ht="18.75" customHeight="1">
      <c r="A9" s="32">
        <v>1</v>
      </c>
      <c r="B9" s="32"/>
      <c r="C9" s="99"/>
      <c r="D9" s="34">
        <v>1</v>
      </c>
      <c r="E9" s="174"/>
      <c r="F9" s="168"/>
      <c r="G9" s="168"/>
      <c r="H9" s="32">
        <v>1</v>
      </c>
      <c r="I9" s="171" t="s">
        <v>112</v>
      </c>
      <c r="J9" s="172"/>
      <c r="K9" s="172"/>
      <c r="L9" s="173"/>
      <c r="N9" s="33"/>
    </row>
    <row r="10" spans="1:14" s="35" customFormat="1">
      <c r="A10" s="32">
        <v>2</v>
      </c>
      <c r="B10" s="32"/>
      <c r="C10" s="99"/>
      <c r="D10" s="34">
        <v>2</v>
      </c>
      <c r="E10" s="174"/>
      <c r="F10" s="168"/>
      <c r="G10" s="168"/>
      <c r="H10" s="32">
        <v>2</v>
      </c>
      <c r="I10" s="171" t="s">
        <v>112</v>
      </c>
      <c r="J10" s="172"/>
      <c r="K10" s="172"/>
      <c r="L10" s="173"/>
    </row>
    <row r="11" spans="1:14" s="35" customFormat="1">
      <c r="A11" s="32">
        <v>3</v>
      </c>
      <c r="B11" s="32"/>
      <c r="C11" s="99"/>
      <c r="D11" s="34">
        <v>3</v>
      </c>
      <c r="E11" s="174"/>
      <c r="F11" s="168"/>
      <c r="G11" s="168"/>
      <c r="H11" s="32">
        <v>3</v>
      </c>
      <c r="I11" s="171" t="s">
        <v>112</v>
      </c>
      <c r="J11" s="172"/>
      <c r="K11" s="172"/>
      <c r="L11" s="173"/>
    </row>
    <row r="12" spans="1:14" s="35" customFormat="1">
      <c r="A12" s="32">
        <v>4</v>
      </c>
      <c r="B12" s="32"/>
      <c r="C12" s="99"/>
      <c r="D12" s="34">
        <v>4</v>
      </c>
      <c r="E12" s="174"/>
      <c r="F12" s="168"/>
      <c r="G12" s="168"/>
      <c r="H12" s="33"/>
      <c r="I12" s="33"/>
      <c r="J12" s="169"/>
      <c r="K12" s="169"/>
      <c r="L12" s="169"/>
    </row>
    <row r="13" spans="1:14" s="35" customFormat="1">
      <c r="A13" s="32">
        <v>5</v>
      </c>
      <c r="B13" s="32"/>
      <c r="C13" s="99"/>
      <c r="D13" s="34">
        <v>5</v>
      </c>
      <c r="E13" s="174"/>
      <c r="F13" s="168"/>
      <c r="G13" s="168"/>
      <c r="H13" s="33"/>
      <c r="I13" s="33"/>
      <c r="J13" s="169"/>
      <c r="K13" s="169"/>
      <c r="L13" s="169"/>
    </row>
    <row r="14" spans="1:14" ht="9.65" customHeight="1">
      <c r="A14" s="19"/>
      <c r="B14" s="19"/>
      <c r="C14" s="22"/>
      <c r="D14" s="18"/>
      <c r="E14" s="170"/>
      <c r="F14" s="170"/>
      <c r="G14" s="170"/>
      <c r="H14" s="22"/>
      <c r="I14" s="22"/>
      <c r="J14" s="170"/>
      <c r="K14" s="170"/>
      <c r="L14" s="170"/>
    </row>
    <row r="15" spans="1:14" ht="18.75" customHeight="1">
      <c r="A15" s="23" t="s">
        <v>175</v>
      </c>
      <c r="B15" s="23"/>
      <c r="C15" s="23" t="s">
        <v>56</v>
      </c>
      <c r="D15" s="23"/>
      <c r="E15" s="23" t="s">
        <v>57</v>
      </c>
      <c r="F15" s="23"/>
      <c r="G15" s="23" t="s">
        <v>58</v>
      </c>
      <c r="H15" s="23"/>
      <c r="I15" s="23" t="s">
        <v>173</v>
      </c>
      <c r="J15" s="23" t="s">
        <v>70</v>
      </c>
      <c r="K15" s="23" t="s">
        <v>69</v>
      </c>
      <c r="L15" s="23"/>
      <c r="M15" s="23" t="s">
        <v>59</v>
      </c>
    </row>
    <row r="16" spans="1:14" ht="18.75" customHeight="1">
      <c r="A16" s="21">
        <v>1</v>
      </c>
      <c r="B16" s="21"/>
      <c r="C16" s="24" t="str">
        <f>IFERROR(VLOOKUP($A16,入力シート!$A$18:$AO$628,33,0),"")</f>
        <v>藤枝アーティスティックスイミングクラブA</v>
      </c>
      <c r="D16" s="24"/>
      <c r="E16" s="26">
        <f>IFERROR(VLOOKUP($A16,入力シート!$A$18:$AO$628,36,0),"")</f>
        <v>58.803800000000003</v>
      </c>
      <c r="F16" s="26"/>
      <c r="G16" s="26">
        <f>IFERROR(VLOOKUP($A16,入力シート!$A$18:$AO$628,37,0),"")</f>
        <v>88.050000000000011</v>
      </c>
      <c r="H16" s="24"/>
      <c r="I16" s="104">
        <f>IFERROR(VLOOKUP($A16,入力シート!$A$18:$AO$628,38,0),"")</f>
        <v>40</v>
      </c>
      <c r="J16" s="103">
        <f>IFERROR(VLOOKUP($A16,入力シート!$A$18:$AO$628,39,0),"")</f>
        <v>0</v>
      </c>
      <c r="K16" s="103">
        <f>IFERROR(VLOOKUP($A16,入力シート!$A$18:$AO$628,40,0),"")</f>
        <v>1</v>
      </c>
      <c r="L16" s="25"/>
      <c r="M16" s="26">
        <f>IFERROR(VLOOKUP($A16,入力シート!$A$18:$AO$628,41,0),"")</f>
        <v>185.85380000000001</v>
      </c>
    </row>
    <row r="17" spans="1:13">
      <c r="A17" s="19">
        <v>2</v>
      </c>
      <c r="B17" s="19"/>
      <c r="C17" s="24" t="str">
        <f>IFERROR(VLOOKUP($A17,入力シート!$A$18:$AO$628,33,0),"")</f>
        <v>宇治アーティスティックスイミングクラブA</v>
      </c>
      <c r="D17" s="24"/>
      <c r="E17" s="26">
        <f>IFERROR(VLOOKUP($A17,入力シート!$A$18:$AO$628,36,0),"")</f>
        <v>49.838200000000008</v>
      </c>
      <c r="F17" s="26"/>
      <c r="G17" s="26">
        <f>IFERROR(VLOOKUP($A17,入力シート!$A$18:$AO$628,37,0),"")</f>
        <v>95.25</v>
      </c>
      <c r="H17" s="24"/>
      <c r="I17" s="104">
        <f>IFERROR(VLOOKUP($A17,入力シート!$A$18:$AO$628,38,0),"")</f>
        <v>40</v>
      </c>
      <c r="J17" s="103">
        <f>IFERROR(VLOOKUP($A17,入力シート!$A$18:$AO$628,39,0),"")</f>
        <v>0</v>
      </c>
      <c r="K17" s="103">
        <f>IFERROR(VLOOKUP($A17,入力シート!$A$18:$AO$628,40,0),"")</f>
        <v>1.5</v>
      </c>
      <c r="L17" s="25"/>
      <c r="M17" s="26">
        <f>IFERROR(VLOOKUP($A17,入力シート!$A$18:$AO$628,41,0),"")</f>
        <v>183.5882</v>
      </c>
    </row>
    <row r="18" spans="1:13" ht="18.75" customHeight="1">
      <c r="A18" s="19">
        <v>3</v>
      </c>
      <c r="B18" s="19"/>
      <c r="C18" s="24" t="str">
        <f>IFERROR(VLOOKUP($A18,入力シート!$A$18:$AO$628,33,0),"")</f>
        <v>道頓堀アーティスティックスイミングクラブA</v>
      </c>
      <c r="D18" s="24"/>
      <c r="E18" s="26">
        <f>IFERROR(VLOOKUP($A18,入力シート!$A$18:$AO$628,36,0),"")</f>
        <v>65.543300000000002</v>
      </c>
      <c r="F18" s="26"/>
      <c r="G18" s="26">
        <f>IFERROR(VLOOKUP($A18,入力シート!$A$18:$AO$628,37,0),"")</f>
        <v>78.599999999999994</v>
      </c>
      <c r="H18" s="24"/>
      <c r="I18" s="104">
        <f>IFERROR(VLOOKUP($A18,入力シート!$A$18:$AO$628,38,0),"")</f>
        <v>40</v>
      </c>
      <c r="J18" s="103">
        <f>IFERROR(VLOOKUP($A18,入力シート!$A$18:$AO$628,39,0),"")</f>
        <v>2</v>
      </c>
      <c r="K18" s="103">
        <f>IFERROR(VLOOKUP($A18,入力シート!$A$18:$AO$628,40,0),"")</f>
        <v>0</v>
      </c>
      <c r="L18" s="25"/>
      <c r="M18" s="26">
        <f>IFERROR(VLOOKUP($A18,入力シート!$A$18:$AO$628,41,0),"")</f>
        <v>182.14330000000001</v>
      </c>
    </row>
    <row r="19" spans="1:13" ht="18.75" customHeight="1">
      <c r="A19" s="19">
        <v>4</v>
      </c>
      <c r="B19" s="19"/>
      <c r="C19" s="24" t="str">
        <f>IFERROR(VLOOKUP($A19,入力シート!$A$18:$AO$628,33,0),"")</f>
        <v>神奈川アーティスティックスイミングクラブA</v>
      </c>
      <c r="D19" s="24"/>
      <c r="E19" s="26">
        <f>IFERROR(VLOOKUP($A19,入力シート!$A$18:$AO$628,36,0),"")</f>
        <v>63.590299999999992</v>
      </c>
      <c r="F19" s="26"/>
      <c r="G19" s="26">
        <f>IFERROR(VLOOKUP($A19,入力シート!$A$18:$AO$628,37,0),"")</f>
        <v>78.599999999999994</v>
      </c>
      <c r="H19" s="24"/>
      <c r="I19" s="104">
        <f>IFERROR(VLOOKUP($A19,入力シート!$A$18:$AO$628,38,0),"")</f>
        <v>40</v>
      </c>
      <c r="J19" s="103">
        <f>IFERROR(VLOOKUP($A19,入力シート!$A$18:$AO$628,39,0),"")</f>
        <v>0</v>
      </c>
      <c r="K19" s="103">
        <f>IFERROR(VLOOKUP($A19,入力シート!$A$18:$AO$628,40,0),"")</f>
        <v>1</v>
      </c>
      <c r="L19" s="25"/>
      <c r="M19" s="26">
        <f>IFERROR(VLOOKUP($A19,入力シート!$A$18:$AO$628,41,0),"")</f>
        <v>181.19029999999998</v>
      </c>
    </row>
    <row r="20" spans="1:13">
      <c r="A20" s="19">
        <v>5</v>
      </c>
      <c r="B20" s="19"/>
      <c r="C20" s="24" t="str">
        <f>IFERROR(VLOOKUP($A20,入力シート!$A$18:$AO$628,33,0),"")</f>
        <v>下アーティスティックスイミングクラブA</v>
      </c>
      <c r="D20" s="24"/>
      <c r="E20" s="26">
        <f>IFERROR(VLOOKUP($A20,入力シート!$A$18:$AO$628,36,0),"")</f>
        <v>49.988199999999999</v>
      </c>
      <c r="F20" s="26"/>
      <c r="G20" s="26">
        <f>IFERROR(VLOOKUP($A20,入力シート!$A$18:$AO$628,37,0),"")</f>
        <v>87.15</v>
      </c>
      <c r="H20" s="24"/>
      <c r="I20" s="104">
        <f>IFERROR(VLOOKUP($A20,入力シート!$A$18:$AO$628,38,0),"")</f>
        <v>40</v>
      </c>
      <c r="J20" s="103">
        <f>IFERROR(VLOOKUP($A20,入力シート!$A$18:$AO$628,39,0),"")</f>
        <v>0</v>
      </c>
      <c r="K20" s="103">
        <f>IFERROR(VLOOKUP($A20,入力シート!$A$18:$AO$628,40,0),"")</f>
        <v>0</v>
      </c>
      <c r="L20" s="25"/>
      <c r="M20" s="26">
        <f>IFERROR(VLOOKUP($A20,入力シート!$A$18:$AO$628,41,0),"")</f>
        <v>177.13820000000001</v>
      </c>
    </row>
    <row r="21" spans="1:13" ht="18.75" customHeight="1">
      <c r="A21" s="19">
        <v>6</v>
      </c>
      <c r="B21" s="19"/>
      <c r="C21" s="24" t="str">
        <f>IFERROR(VLOOKUP($A21,入力シート!$A$18:$AO$628,33,0),"")</f>
        <v>関西アーティスティックスイミングクラブA</v>
      </c>
      <c r="D21" s="24"/>
      <c r="E21" s="26">
        <f>IFERROR(VLOOKUP($A21,入力シート!$A$18:$AO$628,36,0),"")</f>
        <v>49.785500000000006</v>
      </c>
      <c r="F21" s="26"/>
      <c r="G21" s="26">
        <f>IFERROR(VLOOKUP($A21,入力シート!$A$18:$AO$628,37,0),"")</f>
        <v>84.45</v>
      </c>
      <c r="H21" s="24"/>
      <c r="I21" s="104">
        <f>IFERROR(VLOOKUP($A21,入力シート!$A$18:$AO$628,38,0),"")</f>
        <v>40</v>
      </c>
      <c r="J21" s="103">
        <f>IFERROR(VLOOKUP($A21,入力シート!$A$18:$AO$628,39,0),"")</f>
        <v>2</v>
      </c>
      <c r="K21" s="103">
        <f>IFERROR(VLOOKUP($A21,入力シート!$A$18:$AO$628,40,0),"")</f>
        <v>2</v>
      </c>
      <c r="L21" s="25"/>
      <c r="M21" s="26">
        <f>IFERROR(VLOOKUP($A21,入力シート!$A$18:$AO$628,41,0),"")</f>
        <v>170.2355</v>
      </c>
    </row>
    <row r="22" spans="1:13">
      <c r="A22" s="19">
        <v>7</v>
      </c>
      <c r="B22" s="19"/>
      <c r="C22" s="24" t="str">
        <f>IFERROR(VLOOKUP($A22,入力シート!$A$18:$AO$628,33,0),"")</f>
        <v>栄アーティスティックスイミングクラブA</v>
      </c>
      <c r="D22" s="24"/>
      <c r="E22" s="26">
        <f>IFERROR(VLOOKUP($A22,入力シート!$A$18:$AO$628,36,0),"")</f>
        <v>50.048900000000003</v>
      </c>
      <c r="F22" s="26"/>
      <c r="G22" s="26">
        <f>IFERROR(VLOOKUP($A22,入力シート!$A$18:$AO$628,37,0),"")</f>
        <v>81.75</v>
      </c>
      <c r="H22" s="24"/>
      <c r="I22" s="104">
        <f>IFERROR(VLOOKUP($A22,入力シート!$A$18:$AO$628,38,0),"")</f>
        <v>40</v>
      </c>
      <c r="J22" s="103">
        <f>IFERROR(VLOOKUP($A22,入力シート!$A$18:$AO$628,39,0),"")</f>
        <v>2</v>
      </c>
      <c r="K22" s="103">
        <f>IFERROR(VLOOKUP($A22,入力シート!$A$18:$AO$628,40,0),"")</f>
        <v>0</v>
      </c>
      <c r="L22" s="25"/>
      <c r="M22" s="26">
        <f>IFERROR(VLOOKUP($A22,入力シート!$A$18:$AO$628,41,0),"")</f>
        <v>169.7989</v>
      </c>
    </row>
    <row r="23" spans="1:13" ht="18.75" customHeight="1">
      <c r="A23" s="19">
        <v>8</v>
      </c>
      <c r="B23" s="19"/>
      <c r="C23" s="24" t="str">
        <f>IFERROR(VLOOKUP($A23,入力シート!$A$18:$AO$628,33,0),"")</f>
        <v>世田谷アーティスティックスイミングクラブA</v>
      </c>
      <c r="D23" s="24"/>
      <c r="E23" s="26">
        <f>IFERROR(VLOOKUP($A23,入力シート!$A$18:$AO$628,36,0),"")</f>
        <v>50.351500000000001</v>
      </c>
      <c r="F23" s="26"/>
      <c r="G23" s="26">
        <f>IFERROR(VLOOKUP($A23,入力シート!$A$18:$AO$628,37,0),"")</f>
        <v>78.599999999999994</v>
      </c>
      <c r="H23" s="24"/>
      <c r="I23" s="104">
        <f>IFERROR(VLOOKUP($A23,入力シート!$A$18:$AO$628,38,0),"")</f>
        <v>40</v>
      </c>
      <c r="J23" s="103">
        <f>IFERROR(VLOOKUP($A23,入力シート!$A$18:$AO$628,39,0),"")</f>
        <v>0</v>
      </c>
      <c r="K23" s="103">
        <f>IFERROR(VLOOKUP($A23,入力シート!$A$18:$AO$628,40,0),"")</f>
        <v>0.5</v>
      </c>
      <c r="L23" s="25"/>
      <c r="M23" s="26">
        <f>IFERROR(VLOOKUP($A23,入力シート!$A$18:$AO$628,41,0),"")</f>
        <v>168.45150000000001</v>
      </c>
    </row>
    <row r="24" spans="1:13" ht="18.75" customHeight="1">
      <c r="A24" s="19">
        <v>9</v>
      </c>
      <c r="B24" s="19"/>
      <c r="C24" s="24" t="str">
        <f>IFERROR(VLOOKUP($A24,入力シート!$A$18:$AO$628,33,0),"")</f>
        <v>喜多方アーティスティックスイミングクラブA</v>
      </c>
      <c r="D24" s="24"/>
      <c r="E24" s="26">
        <f>IFERROR(VLOOKUP($A24,入力シート!$A$18:$AO$628,36,0),"")</f>
        <v>50.759900000000002</v>
      </c>
      <c r="F24" s="26"/>
      <c r="G24" s="26">
        <f>IFERROR(VLOOKUP($A24,入力シート!$A$18:$AO$628,37,0),"")</f>
        <v>76.349999999999994</v>
      </c>
      <c r="H24" s="24"/>
      <c r="I24" s="104">
        <f>IFERROR(VLOOKUP($A24,入力シート!$A$18:$AO$628,38,0),"")</f>
        <v>40</v>
      </c>
      <c r="J24" s="103">
        <f>IFERROR(VLOOKUP($A24,入力シート!$A$18:$AO$628,39,0),"")</f>
        <v>0</v>
      </c>
      <c r="K24" s="103">
        <f>IFERROR(VLOOKUP($A24,入力シート!$A$18:$AO$628,40,0),"")</f>
        <v>0</v>
      </c>
      <c r="L24" s="25"/>
      <c r="M24" s="26">
        <f>IFERROR(VLOOKUP($A24,入力シート!$A$18:$AO$628,41,0),"")</f>
        <v>167.10989999999998</v>
      </c>
    </row>
    <row r="25" spans="1:13" ht="18.75" customHeight="1">
      <c r="A25" s="19">
        <v>10</v>
      </c>
      <c r="B25" s="19"/>
      <c r="C25" s="24" t="str">
        <f>IFERROR(VLOOKUP($A25,入力シート!$A$18:$AO$628,33,0),"")</f>
        <v>筑波アーティスティックスイミングクラブA</v>
      </c>
      <c r="D25" s="24"/>
      <c r="E25" s="26">
        <f>IFERROR(VLOOKUP($A25,入力シート!$A$18:$AO$628,36,0),"")</f>
        <v>50.256599999999999</v>
      </c>
      <c r="F25" s="26"/>
      <c r="G25" s="26">
        <f>IFERROR(VLOOKUP($A25,入力シート!$A$18:$AO$628,37,0),"")</f>
        <v>78.599999999999994</v>
      </c>
      <c r="H25" s="24"/>
      <c r="I25" s="104">
        <f>IFERROR(VLOOKUP($A25,入力シート!$A$18:$AO$628,38,0),"")</f>
        <v>40</v>
      </c>
      <c r="J25" s="103">
        <f>IFERROR(VLOOKUP($A25,入力シート!$A$18:$AO$628,39,0),"")</f>
        <v>0</v>
      </c>
      <c r="K25" s="103">
        <f>IFERROR(VLOOKUP($A25,入力シート!$A$18:$AO$628,40,0),"")</f>
        <v>2</v>
      </c>
      <c r="L25" s="25"/>
      <c r="M25" s="26">
        <f>IFERROR(VLOOKUP($A25,入力シート!$A$18:$AO$628,41,0),"")</f>
        <v>166.85659999999999</v>
      </c>
    </row>
    <row r="26" spans="1:13">
      <c r="A26" s="19">
        <v>11</v>
      </c>
      <c r="B26" s="19"/>
      <c r="C26" s="24" t="str">
        <f>IFERROR(VLOOKUP($A26,入力シート!$A$18:$AO$628,33,0),"")</f>
        <v>柏アーティスティックスイミングクラブA</v>
      </c>
      <c r="D26" s="24"/>
      <c r="E26" s="26">
        <f>IFERROR(VLOOKUP($A26,入力シート!$A$18:$AO$628,36,0),"")</f>
        <v>50.0349</v>
      </c>
      <c r="F26" s="26"/>
      <c r="G26" s="26">
        <f>IFERROR(VLOOKUP($A26,入力シート!$A$18:$AO$628,37,0),"")</f>
        <v>78.599999999999994</v>
      </c>
      <c r="H26" s="24"/>
      <c r="I26" s="104">
        <f>IFERROR(VLOOKUP($A26,入力シート!$A$18:$AO$628,38,0),"")</f>
        <v>40</v>
      </c>
      <c r="J26" s="103">
        <f>IFERROR(VLOOKUP($A26,入力シート!$A$18:$AO$628,39,0),"")</f>
        <v>0</v>
      </c>
      <c r="K26" s="103">
        <f>IFERROR(VLOOKUP($A26,入力シート!$A$18:$AO$628,40,0),"")</f>
        <v>2</v>
      </c>
      <c r="L26" s="25"/>
      <c r="M26" s="26">
        <f>IFERROR(VLOOKUP($A26,入力シート!$A$18:$AO$628,41,0),"")</f>
        <v>166.63489999999999</v>
      </c>
    </row>
    <row r="27" spans="1:13" ht="18.75" customHeight="1">
      <c r="A27" s="19">
        <v>12</v>
      </c>
      <c r="B27" s="19"/>
      <c r="C27" s="24" t="str">
        <f>IFERROR(VLOOKUP($A27,入力シート!$A$18:$AO$628,33,0),"")</f>
        <v>桜島アーティスティックスイミングクラブA</v>
      </c>
      <c r="D27" s="24"/>
      <c r="E27" s="26">
        <f>IFERROR(VLOOKUP($A27,入力シート!$A$18:$AO$628,36,0),"")</f>
        <v>50.048900000000003</v>
      </c>
      <c r="F27" s="26"/>
      <c r="G27" s="26">
        <f>IFERROR(VLOOKUP($A27,入力シート!$A$18:$AO$628,37,0),"")</f>
        <v>73.650000000000006</v>
      </c>
      <c r="H27" s="24"/>
      <c r="I27" s="104">
        <f>IFERROR(VLOOKUP($A27,入力シート!$A$18:$AO$628,38,0),"")</f>
        <v>40</v>
      </c>
      <c r="J27" s="103">
        <f>IFERROR(VLOOKUP($A27,入力シート!$A$18:$AO$628,39,0),"")</f>
        <v>2</v>
      </c>
      <c r="K27" s="103">
        <f>IFERROR(VLOOKUP($A27,入力シート!$A$18:$AO$628,40,0),"")</f>
        <v>0</v>
      </c>
      <c r="L27" s="25"/>
      <c r="M27" s="26">
        <f>IFERROR(VLOOKUP($A27,入力シート!$A$18:$AO$628,41,0),"")</f>
        <v>161.69890000000001</v>
      </c>
    </row>
    <row r="28" spans="1:13" ht="18.75" customHeight="1">
      <c r="A28" s="19">
        <v>13</v>
      </c>
      <c r="B28" s="19"/>
      <c r="C28" s="24" t="str">
        <f>IFERROR(VLOOKUP($A28,入力シート!$A$18:$AO$628,33,0),"")</f>
        <v>南アーティスティックスイミングクラブA</v>
      </c>
      <c r="D28" s="24"/>
      <c r="E28" s="26">
        <f>IFERROR(VLOOKUP($A28,入力シート!$A$18:$AO$628,36,0),"")</f>
        <v>50.759900000000002</v>
      </c>
      <c r="F28" s="26"/>
      <c r="G28" s="26">
        <f>IFERROR(VLOOKUP($A28,入力シート!$A$18:$AO$628,37,0),"")</f>
        <v>68.25</v>
      </c>
      <c r="H28" s="24"/>
      <c r="I28" s="104">
        <f>IFERROR(VLOOKUP($A28,入力シート!$A$18:$AO$628,38,0),"")</f>
        <v>40</v>
      </c>
      <c r="J28" s="103">
        <f>IFERROR(VLOOKUP($A28,入力シート!$A$18:$AO$628,39,0),"")</f>
        <v>0</v>
      </c>
      <c r="K28" s="103">
        <f>IFERROR(VLOOKUP($A28,入力シート!$A$18:$AO$628,40,0),"")</f>
        <v>0</v>
      </c>
      <c r="L28" s="25"/>
      <c r="M28" s="26">
        <f>IFERROR(VLOOKUP($A28,入力シート!$A$18:$AO$628,41,0),"")</f>
        <v>159.00990000000002</v>
      </c>
    </row>
    <row r="29" spans="1:13" ht="18.75" customHeight="1">
      <c r="A29" s="19">
        <v>14</v>
      </c>
      <c r="B29" s="19"/>
      <c r="C29" s="24" t="str">
        <f>IFERROR(VLOOKUP($A29,入力シート!$A$18:$AO$628,33,0),"")</f>
        <v>信州アーティスティックスイミングクラブA</v>
      </c>
      <c r="D29" s="24"/>
      <c r="E29" s="26">
        <f>IFERROR(VLOOKUP($A29,入力シート!$A$18:$AO$628,36,0),"")</f>
        <v>44.813899999999997</v>
      </c>
      <c r="F29" s="26"/>
      <c r="G29" s="26">
        <f>IFERROR(VLOOKUP($A29,入力シート!$A$18:$AO$628,37,0),"")</f>
        <v>70.95</v>
      </c>
      <c r="H29" s="24"/>
      <c r="I29" s="104">
        <f>IFERROR(VLOOKUP($A29,入力シート!$A$18:$AO$628,38,0),"")</f>
        <v>40</v>
      </c>
      <c r="J29" s="103">
        <f>IFERROR(VLOOKUP($A29,入力シート!$A$18:$AO$628,39,0),"")</f>
        <v>0</v>
      </c>
      <c r="K29" s="103">
        <f>IFERROR(VLOOKUP($A29,入力シート!$A$18:$AO$628,40,0),"")</f>
        <v>0</v>
      </c>
      <c r="L29" s="25"/>
      <c r="M29" s="26">
        <f>IFERROR(VLOOKUP($A29,入力シート!$A$18:$AO$628,41,0),"")</f>
        <v>155.76390000000001</v>
      </c>
    </row>
    <row r="30" spans="1:13" ht="18.75" customHeight="1">
      <c r="A30" s="19">
        <v>15</v>
      </c>
      <c r="B30" s="19"/>
      <c r="C30" s="24" t="str">
        <f>IFERROR(VLOOKUP($A30,入力シート!$A$18:$AO$628,33,0),"")</f>
        <v>関東アーティスティックスイミングクラブA</v>
      </c>
      <c r="D30" s="24"/>
      <c r="E30" s="26">
        <f>IFERROR(VLOOKUP($A30,入力シート!$A$18:$AO$628,36,0),"")</f>
        <v>38.5107</v>
      </c>
      <c r="F30" s="26"/>
      <c r="G30" s="26">
        <f>IFERROR(VLOOKUP($A30,入力シート!$A$18:$AO$628,37,0),"")</f>
        <v>76.599999999999994</v>
      </c>
      <c r="H30" s="24"/>
      <c r="I30" s="104">
        <f>IFERROR(VLOOKUP($A30,入力シート!$A$18:$AO$628,38,0),"")</f>
        <v>40</v>
      </c>
      <c r="J30" s="103">
        <f>IFERROR(VLOOKUP($A30,入力シート!$A$18:$AO$628,39,0),"")</f>
        <v>2</v>
      </c>
      <c r="K30" s="103">
        <f>IFERROR(VLOOKUP($A30,入力シート!$A$18:$AO$628,40,0),"")</f>
        <v>0</v>
      </c>
      <c r="L30" s="25"/>
      <c r="M30" s="26">
        <f>IFERROR(VLOOKUP($A30,入力シート!$A$18:$AO$628,41,0),"")</f>
        <v>153.11070000000001</v>
      </c>
    </row>
    <row r="31" spans="1:13" ht="18.75" customHeight="1">
      <c r="A31" s="19">
        <v>16</v>
      </c>
      <c r="B31" s="22"/>
      <c r="C31" s="24" t="str">
        <f>IFERROR(VLOOKUP($A31,入力シート!$A$18:$AO$628,33,0),"")</f>
        <v>埼玉アーティスティックスイミングクラブA</v>
      </c>
      <c r="D31" s="24"/>
      <c r="E31" s="26">
        <f>IFERROR(VLOOKUP($A31,入力シート!$A$18:$AO$628,36,0),"")</f>
        <v>34.639899999999997</v>
      </c>
      <c r="F31" s="26"/>
      <c r="G31" s="26">
        <f>IFERROR(VLOOKUP($A31,入力シート!$A$18:$AO$628,37,0),"")</f>
        <v>78.599999999999994</v>
      </c>
      <c r="H31" s="24"/>
      <c r="I31" s="104">
        <f>IFERROR(VLOOKUP($A31,入力シート!$A$18:$AO$628,38,0),"")</f>
        <v>40</v>
      </c>
      <c r="J31" s="103">
        <f>IFERROR(VLOOKUP($A31,入力シート!$A$18:$AO$628,39,0),"")</f>
        <v>2</v>
      </c>
      <c r="K31" s="103">
        <f>IFERROR(VLOOKUP($A31,入力シート!$A$18:$AO$628,40,0),"")</f>
        <v>1.5</v>
      </c>
      <c r="L31" s="25"/>
      <c r="M31" s="26">
        <f>IFERROR(VLOOKUP($A31,入力シート!$A$18:$AO$628,41,0),"")</f>
        <v>149.73989999999998</v>
      </c>
    </row>
    <row r="32" spans="1:13">
      <c r="A32" s="19">
        <v>17</v>
      </c>
      <c r="C32" s="24" t="str">
        <f>IFERROR(VLOOKUP($A32,入力シート!$A$18:$AO$628,33,0),"")</f>
        <v>上アーティスティックスイミングクラブA</v>
      </c>
      <c r="D32" s="24"/>
      <c r="E32" s="26">
        <f>IFERROR(VLOOKUP($A32,入力シート!$A$18:$AO$628,36,0),"")</f>
        <v>49.969900000000003</v>
      </c>
      <c r="F32" s="26"/>
      <c r="G32" s="26">
        <f>IFERROR(VLOOKUP($A32,入力シート!$A$18:$AO$628,37,0),"")</f>
        <v>57.45</v>
      </c>
      <c r="H32" s="24"/>
      <c r="I32" s="104">
        <f>IFERROR(VLOOKUP($A32,入力シート!$A$18:$AO$628,38,0),"")</f>
        <v>40</v>
      </c>
      <c r="J32" s="103">
        <f>IFERROR(VLOOKUP($A32,入力シート!$A$18:$AO$628,39,0),"")</f>
        <v>0</v>
      </c>
      <c r="K32" s="103">
        <f>IFERROR(VLOOKUP($A32,入力シート!$A$18:$AO$628,40,0),"")</f>
        <v>0</v>
      </c>
      <c r="L32" s="25"/>
      <c r="M32" s="26">
        <f>IFERROR(VLOOKUP($A32,入力シート!$A$18:$AO$628,41,0),"")</f>
        <v>147.41990000000001</v>
      </c>
    </row>
    <row r="33" spans="1:13">
      <c r="A33" s="19">
        <v>18</v>
      </c>
      <c r="C33" s="24" t="str">
        <f>IFERROR(VLOOKUP($A33,入力シート!$A$18:$AO$628,33,0),"")</f>
        <v>北アーティスティックスイミングクラブA</v>
      </c>
      <c r="D33" s="24"/>
      <c r="E33" s="26">
        <f>IFERROR(VLOOKUP($A33,入力シート!$A$18:$AO$628,36,0),"")</f>
        <v>50.759900000000002</v>
      </c>
      <c r="F33" s="26"/>
      <c r="G33" s="26">
        <f>IFERROR(VLOOKUP($A33,入力シート!$A$18:$AO$628,37,0),"")</f>
        <v>89.85</v>
      </c>
      <c r="H33" s="24"/>
      <c r="I33" s="104">
        <f>IFERROR(VLOOKUP($A33,入力シート!$A$18:$AO$628,38,0),"")</f>
        <v>0</v>
      </c>
      <c r="J33" s="103">
        <f>IFERROR(VLOOKUP($A33,入力シート!$A$18:$AO$628,39,0),"")</f>
        <v>0</v>
      </c>
      <c r="K33" s="103">
        <f>IFERROR(VLOOKUP($A33,入力シート!$A$18:$AO$628,40,0),"")</f>
        <v>0</v>
      </c>
      <c r="L33" s="25"/>
      <c r="M33" s="26">
        <f>IFERROR(VLOOKUP($A33,入力シート!$A$18:$AO$628,41,0),"")</f>
        <v>140.60989999999998</v>
      </c>
    </row>
    <row r="34" spans="1:13">
      <c r="A34" s="19">
        <v>19</v>
      </c>
      <c r="C34" s="24" t="str">
        <f>IFERROR(VLOOKUP($A34,入力シート!$A$18:$AO$628,33,0),"")</f>
        <v>博多アーティスティックスイミングクラブA</v>
      </c>
      <c r="D34" s="24"/>
      <c r="E34" s="26">
        <f>IFERROR(VLOOKUP($A34,入力シート!$A$18:$AO$628,36,0),"")</f>
        <v>50.759900000000002</v>
      </c>
      <c r="F34" s="26"/>
      <c r="G34" s="26">
        <f>IFERROR(VLOOKUP($A34,入力シート!$A$18:$AO$628,37,0),"")</f>
        <v>79.050000000000011</v>
      </c>
      <c r="H34" s="24"/>
      <c r="I34" s="104">
        <f>IFERROR(VLOOKUP($A34,入力シート!$A$18:$AO$628,38,0),"")</f>
        <v>0</v>
      </c>
      <c r="J34" s="103">
        <f>IFERROR(VLOOKUP($A34,入力シート!$A$18:$AO$628,39,0),"")</f>
        <v>0</v>
      </c>
      <c r="K34" s="103">
        <f>IFERROR(VLOOKUP($A34,入力シート!$A$18:$AO$628,40,0),"")</f>
        <v>0</v>
      </c>
      <c r="L34" s="25"/>
      <c r="M34" s="26">
        <f>IFERROR(VLOOKUP($A34,入力シート!$A$18:$AO$628,41,0),"")</f>
        <v>129.80990000000003</v>
      </c>
    </row>
    <row r="35" spans="1:13">
      <c r="A35" s="19">
        <v>20</v>
      </c>
      <c r="C35" s="24">
        <f>IFERROR(VLOOKUP($A35,入力シート!$A$18:$AO$628,33,0),"")</f>
        <v>0</v>
      </c>
      <c r="D35" s="24"/>
      <c r="E35" s="26">
        <f>IFERROR(VLOOKUP($A35,入力シート!$A$18:$AO$628,36,0),"")</f>
        <v>0</v>
      </c>
      <c r="F35" s="26"/>
      <c r="G35" s="26">
        <f>IFERROR(VLOOKUP($A35,入力シート!$A$18:$AO$628,37,0),"")</f>
        <v>0</v>
      </c>
      <c r="H35" s="24"/>
      <c r="I35" s="104">
        <f>IFERROR(VLOOKUP($A35,入力シート!$A$18:$AO$628,38,0),"")</f>
        <v>0</v>
      </c>
      <c r="J35" s="103">
        <f>IFERROR(VLOOKUP($A35,入力シート!$A$18:$AO$628,39,0),"")</f>
        <v>0</v>
      </c>
      <c r="K35" s="103">
        <f>IFERROR(VLOOKUP($A35,入力シート!$A$18:$AO$628,40,0),"")</f>
        <v>0</v>
      </c>
      <c r="L35" s="25"/>
      <c r="M35" s="26">
        <f>IFERROR(VLOOKUP($A35,入力シート!$A$18:$AO$628,41,0),"")</f>
        <v>0</v>
      </c>
    </row>
    <row r="36" spans="1:13">
      <c r="C36" s="24" t="str">
        <f>IFERROR(VLOOKUP($A36,入力シート!$A$18:$AO$628,31,0),"")</f>
        <v/>
      </c>
      <c r="D36" s="24"/>
      <c r="E36" s="24" t="str">
        <f>IFERROR(VLOOKUP($A36,入力シート!$A$18:$AO$628,34,0),"")</f>
        <v/>
      </c>
      <c r="F36" s="24"/>
      <c r="G36" s="24" t="str">
        <f>IFERROR(VLOOKUP($A36,入力シート!$A$18:$AO$628,35,0),"")</f>
        <v/>
      </c>
      <c r="H36" s="24"/>
      <c r="I36" s="26" t="str">
        <f>IFERROR(VLOOKUP($A36,入力シート!$A$18:$AO$628,27,0),"")</f>
        <v/>
      </c>
      <c r="J36" s="26" t="str">
        <f>IFERROR(VLOOKUP($A36,入力シート!$A$18:$AO$628,27,0),"")</f>
        <v/>
      </c>
      <c r="K36" s="26" t="str">
        <f>IFERROR(VLOOKUP($A36,入力シート!$A$18:$AO$628,27,0),"")</f>
        <v/>
      </c>
      <c r="L36" s="25"/>
      <c r="M36" s="26" t="str">
        <f>IFERROR(VLOOKUP($A36,入力シート!$A$18:$AO$628,28,0),"")</f>
        <v/>
      </c>
    </row>
  </sheetData>
  <mergeCells count="17">
    <mergeCell ref="I11:L11"/>
    <mergeCell ref="J14:L14"/>
    <mergeCell ref="E9:G9"/>
    <mergeCell ref="E10:G10"/>
    <mergeCell ref="E11:G11"/>
    <mergeCell ref="E12:G12"/>
    <mergeCell ref="E14:G14"/>
    <mergeCell ref="J12:L12"/>
    <mergeCell ref="E13:G13"/>
    <mergeCell ref="J13:L13"/>
    <mergeCell ref="I9:L9"/>
    <mergeCell ref="I10:L10"/>
    <mergeCell ref="B5:C5"/>
    <mergeCell ref="H5:K5"/>
    <mergeCell ref="B3:C3"/>
    <mergeCell ref="B2:C2"/>
    <mergeCell ref="B1:C1"/>
  </mergeCells>
  <phoneticPr fontId="1"/>
  <pageMargins left="0.7" right="0.7" top="0.75" bottom="0.75" header="0.3" footer="0.3"/>
  <pageSetup paperSize="9" scale="76"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F24F-AAE7-4A44-ABB7-45773FE8D204}">
  <dimension ref="A1:C30"/>
  <sheetViews>
    <sheetView workbookViewId="0">
      <selection activeCell="A22" sqref="A22:B30"/>
    </sheetView>
  </sheetViews>
  <sheetFormatPr defaultRowHeight="18"/>
  <cols>
    <col min="2" max="2" width="57" bestFit="1" customWidth="1"/>
    <col min="3" max="3" width="5.25" bestFit="1" customWidth="1"/>
  </cols>
  <sheetData>
    <row r="1" spans="1:2">
      <c r="A1" s="16" t="s">
        <v>42</v>
      </c>
      <c r="B1" s="16"/>
    </row>
    <row r="2" spans="1:2">
      <c r="A2" s="17"/>
      <c r="B2" s="17" t="s">
        <v>137</v>
      </c>
    </row>
    <row r="3" spans="1:2">
      <c r="A3" s="17">
        <v>1</v>
      </c>
      <c r="B3" s="17" t="s">
        <v>43</v>
      </c>
    </row>
    <row r="4" spans="1:2">
      <c r="A4" s="17">
        <v>2</v>
      </c>
      <c r="B4" s="17" t="s">
        <v>44</v>
      </c>
    </row>
    <row r="5" spans="1:2">
      <c r="A5" s="17">
        <v>3</v>
      </c>
      <c r="B5" s="17" t="s">
        <v>45</v>
      </c>
    </row>
    <row r="6" spans="1:2">
      <c r="A6" s="17">
        <v>4</v>
      </c>
      <c r="B6" s="17" t="s">
        <v>46</v>
      </c>
    </row>
    <row r="7" spans="1:2">
      <c r="A7" s="17">
        <v>5</v>
      </c>
      <c r="B7" s="17" t="s">
        <v>0</v>
      </c>
    </row>
    <row r="8" spans="1:2">
      <c r="A8" s="17">
        <v>7</v>
      </c>
      <c r="B8" s="17" t="s">
        <v>47</v>
      </c>
    </row>
    <row r="9" spans="1:2">
      <c r="A9" s="17">
        <v>8</v>
      </c>
      <c r="B9" s="17" t="s">
        <v>48</v>
      </c>
    </row>
    <row r="10" spans="1:2">
      <c r="A10" s="17">
        <v>9</v>
      </c>
      <c r="B10" s="17" t="s">
        <v>49</v>
      </c>
    </row>
    <row r="11" spans="1:2">
      <c r="A11" s="17">
        <v>10</v>
      </c>
      <c r="B11" s="17" t="s">
        <v>50</v>
      </c>
    </row>
    <row r="12" spans="1:2">
      <c r="A12" s="17">
        <v>11</v>
      </c>
      <c r="B12" s="17" t="s">
        <v>51</v>
      </c>
    </row>
    <row r="13" spans="1:2">
      <c r="A13" s="17">
        <v>12</v>
      </c>
      <c r="B13" s="17" t="s">
        <v>52</v>
      </c>
    </row>
    <row r="14" spans="1:2">
      <c r="A14" s="17">
        <v>13</v>
      </c>
      <c r="B14" s="17" t="s">
        <v>53</v>
      </c>
    </row>
    <row r="16" spans="1:2">
      <c r="A16" s="16" t="s">
        <v>134</v>
      </c>
      <c r="B16" s="17" t="s">
        <v>138</v>
      </c>
    </row>
    <row r="17" spans="1:3">
      <c r="A17" s="17">
        <v>1</v>
      </c>
      <c r="B17" s="17" t="s">
        <v>136</v>
      </c>
    </row>
    <row r="18" spans="1:3">
      <c r="A18" s="17">
        <v>2</v>
      </c>
      <c r="B18" s="17" t="s">
        <v>135</v>
      </c>
    </row>
    <row r="19" spans="1:3">
      <c r="A19" s="17">
        <v>3</v>
      </c>
      <c r="B19" s="17" t="s">
        <v>233</v>
      </c>
    </row>
    <row r="20" spans="1:3">
      <c r="A20" s="17">
        <v>4</v>
      </c>
      <c r="B20" s="17" t="s">
        <v>232</v>
      </c>
    </row>
    <row r="22" spans="1:3">
      <c r="A22" s="5"/>
    </row>
    <row r="23" spans="1:3">
      <c r="A23" s="12"/>
      <c r="B23" s="17"/>
      <c r="C23" s="53"/>
    </row>
    <row r="24" spans="1:3">
      <c r="A24" s="12"/>
      <c r="B24" s="17"/>
      <c r="C24" s="53"/>
    </row>
    <row r="25" spans="1:3">
      <c r="A25" s="12"/>
      <c r="B25" s="17"/>
      <c r="C25" s="53"/>
    </row>
    <row r="26" spans="1:3">
      <c r="A26" s="12"/>
      <c r="B26" s="17"/>
      <c r="C26" s="53"/>
    </row>
    <row r="27" spans="1:3">
      <c r="A27" s="12"/>
      <c r="B27" s="17"/>
      <c r="C27" s="53"/>
    </row>
    <row r="28" spans="1:3">
      <c r="A28" s="12"/>
      <c r="B28" s="17"/>
      <c r="C28" s="53"/>
    </row>
    <row r="29" spans="1:3">
      <c r="A29" s="12"/>
      <c r="B29" s="17"/>
      <c r="C29" s="53"/>
    </row>
    <row r="30" spans="1:3">
      <c r="A30" s="12"/>
      <c r="B30" s="17"/>
      <c r="C30" s="53"/>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DAE71-7894-4AB4-87A6-E68312AC185C}">
  <sheetPr>
    <pageSetUpPr fitToPage="1"/>
  </sheetPr>
  <dimension ref="A1:G38"/>
  <sheetViews>
    <sheetView zoomScale="90" zoomScaleNormal="90" workbookViewId="0">
      <pane xSplit="3" ySplit="5" topLeftCell="D7" activePane="bottomRight" state="frozen"/>
      <selection pane="topRight" activeCell="D1" sqref="D1"/>
      <selection pane="bottomLeft" activeCell="A5" sqref="A5"/>
      <selection pane="bottomRight" sqref="A1:G1"/>
    </sheetView>
  </sheetViews>
  <sheetFormatPr defaultRowHeight="18"/>
  <cols>
    <col min="1" max="1" width="30.08203125" bestFit="1" customWidth="1"/>
    <col min="2" max="7" width="11.75" customWidth="1"/>
  </cols>
  <sheetData>
    <row r="1" spans="1:7" s="73" customFormat="1" ht="23" thickBot="1">
      <c r="A1" s="175" t="s">
        <v>182</v>
      </c>
      <c r="B1" s="176"/>
      <c r="C1" s="176"/>
      <c r="D1" s="176"/>
      <c r="E1" s="176"/>
      <c r="F1" s="176"/>
      <c r="G1" s="177"/>
    </row>
    <row r="2" spans="1:7" s="73" customFormat="1" ht="23.5" thickTop="1" thickBot="1">
      <c r="A2" s="178" t="s">
        <v>183</v>
      </c>
      <c r="B2" s="179"/>
      <c r="C2" s="179"/>
      <c r="D2" s="179"/>
      <c r="E2" s="179"/>
      <c r="F2" s="179"/>
      <c r="G2" s="180"/>
    </row>
    <row r="3" spans="1:7" ht="20.25" customHeight="1" thickTop="1">
      <c r="A3" s="106" t="s">
        <v>184</v>
      </c>
      <c r="B3" s="181" t="s">
        <v>185</v>
      </c>
      <c r="C3" s="74" t="s">
        <v>186</v>
      </c>
      <c r="D3" s="74" t="s">
        <v>187</v>
      </c>
      <c r="E3" s="184" t="s">
        <v>188</v>
      </c>
      <c r="F3" s="184" t="s">
        <v>189</v>
      </c>
      <c r="G3" s="187" t="s">
        <v>190</v>
      </c>
    </row>
    <row r="4" spans="1:7" ht="20.25" customHeight="1">
      <c r="A4" s="107"/>
      <c r="B4" s="182"/>
      <c r="C4" s="74"/>
      <c r="D4" s="74"/>
      <c r="E4" s="185"/>
      <c r="F4" s="185"/>
      <c r="G4" s="188"/>
    </row>
    <row r="5" spans="1:7" ht="35.5" thickBot="1">
      <c r="A5" s="108"/>
      <c r="B5" s="183"/>
      <c r="C5" s="77" t="s">
        <v>194</v>
      </c>
      <c r="D5" s="77" t="s">
        <v>195</v>
      </c>
      <c r="E5" s="186"/>
      <c r="F5" s="186"/>
      <c r="G5" s="189"/>
    </row>
    <row r="6" spans="1:7" ht="29.25" customHeight="1" thickTop="1" thickBot="1">
      <c r="A6" s="76" t="s">
        <v>199</v>
      </c>
      <c r="B6" s="79">
        <v>8.3333333333333329E-2</v>
      </c>
      <c r="C6" s="80">
        <v>5</v>
      </c>
      <c r="D6" s="81">
        <v>0.5</v>
      </c>
      <c r="E6" s="79">
        <v>4.1666666666666664E-2</v>
      </c>
      <c r="F6" s="81">
        <v>0.5</v>
      </c>
      <c r="G6" s="79">
        <v>4.1666666666666664E-2</v>
      </c>
    </row>
    <row r="7" spans="1:7" ht="29.25" customHeight="1" thickTop="1" thickBot="1">
      <c r="A7" s="76" t="s">
        <v>201</v>
      </c>
      <c r="B7" s="82">
        <v>0.10416666666666667</v>
      </c>
      <c r="C7" s="83">
        <v>5</v>
      </c>
      <c r="D7" s="84">
        <v>0.5</v>
      </c>
      <c r="E7" s="82">
        <v>5.2083333333333336E-2</v>
      </c>
      <c r="F7" s="84">
        <v>0.5</v>
      </c>
      <c r="G7" s="82">
        <v>5.2083333333333336E-2</v>
      </c>
    </row>
    <row r="8" spans="1:7" ht="29.25" customHeight="1" thickTop="1" thickBot="1">
      <c r="A8" s="76" t="s">
        <v>202</v>
      </c>
      <c r="B8" s="79">
        <v>0.10416666666666667</v>
      </c>
      <c r="C8" s="80">
        <v>5</v>
      </c>
      <c r="D8" s="81">
        <v>0.5</v>
      </c>
      <c r="E8" s="79">
        <v>5.2083333333333336E-2</v>
      </c>
      <c r="F8" s="81">
        <v>0.5</v>
      </c>
      <c r="G8" s="79">
        <v>5.2083333333333336E-2</v>
      </c>
    </row>
    <row r="9" spans="1:7" ht="29.25" customHeight="1" thickTop="1" thickBot="1">
      <c r="A9" s="76" t="s">
        <v>203</v>
      </c>
      <c r="B9" s="82">
        <v>0.125</v>
      </c>
      <c r="C9" s="83">
        <v>6</v>
      </c>
      <c r="D9" s="84">
        <v>0.5</v>
      </c>
      <c r="E9" s="82">
        <v>6.25E-2</v>
      </c>
      <c r="F9" s="84">
        <v>0.5</v>
      </c>
      <c r="G9" s="82">
        <v>6.25E-2</v>
      </c>
    </row>
    <row r="10" spans="1:7" ht="29.25" customHeight="1" thickTop="1" thickBot="1">
      <c r="A10" s="76" t="s">
        <v>204</v>
      </c>
      <c r="B10" s="79">
        <v>0.125</v>
      </c>
      <c r="C10" s="80">
        <v>5</v>
      </c>
      <c r="D10" s="81">
        <v>0.5</v>
      </c>
      <c r="E10" s="79">
        <v>6.25E-2</v>
      </c>
      <c r="F10" s="81">
        <v>0.5</v>
      </c>
      <c r="G10" s="79">
        <v>6.25E-2</v>
      </c>
    </row>
    <row r="11" spans="1:7" ht="29.25" customHeight="1" thickTop="1" thickBot="1">
      <c r="A11" s="85"/>
      <c r="B11" s="86"/>
      <c r="C11" s="86"/>
      <c r="D11" s="86"/>
      <c r="E11" s="86"/>
      <c r="F11" s="86"/>
      <c r="G11" s="86"/>
    </row>
    <row r="12" spans="1:7" ht="29.25" customHeight="1" thickTop="1" thickBot="1">
      <c r="A12" s="76" t="s">
        <v>205</v>
      </c>
      <c r="B12" s="79">
        <v>8.3333333333333329E-2</v>
      </c>
      <c r="C12" s="80">
        <v>6</v>
      </c>
      <c r="D12" s="81">
        <v>0.57999999999999996</v>
      </c>
      <c r="E12" s="79">
        <v>4.8611111111111112E-2</v>
      </c>
      <c r="F12" s="81">
        <v>0.42</v>
      </c>
      <c r="G12" s="79">
        <v>3.4722222222222224E-2</v>
      </c>
    </row>
    <row r="13" spans="1:7" ht="29.25" customHeight="1" thickTop="1" thickBot="1">
      <c r="A13" s="76" t="s">
        <v>206</v>
      </c>
      <c r="B13" s="82">
        <v>0.10416666666666667</v>
      </c>
      <c r="C13" s="83">
        <v>6</v>
      </c>
      <c r="D13" s="84">
        <v>0.5</v>
      </c>
      <c r="E13" s="82">
        <v>5.2083333333333336E-2</v>
      </c>
      <c r="F13" s="84">
        <v>0.5</v>
      </c>
      <c r="G13" s="82">
        <v>5.2083333333333336E-2</v>
      </c>
    </row>
    <row r="14" spans="1:7" ht="29.25" customHeight="1" thickTop="1" thickBot="1">
      <c r="A14" s="76" t="s">
        <v>207</v>
      </c>
      <c r="B14" s="79">
        <v>0.10416666666666667</v>
      </c>
      <c r="C14" s="80">
        <v>5</v>
      </c>
      <c r="D14" s="81">
        <v>0.5</v>
      </c>
      <c r="E14" s="79">
        <v>5.2083333333333336E-2</v>
      </c>
      <c r="F14" s="81">
        <v>0.5</v>
      </c>
      <c r="G14" s="79">
        <v>5.2083333333333336E-2</v>
      </c>
    </row>
    <row r="15" spans="1:7" ht="29.25" customHeight="1" thickTop="1" thickBot="1">
      <c r="A15" s="76" t="s">
        <v>208</v>
      </c>
      <c r="B15" s="82">
        <v>0.125</v>
      </c>
      <c r="C15" s="83">
        <v>6</v>
      </c>
      <c r="D15" s="84">
        <v>0.5</v>
      </c>
      <c r="E15" s="82">
        <v>6.25E-2</v>
      </c>
      <c r="F15" s="84">
        <v>0.5</v>
      </c>
      <c r="G15" s="82">
        <v>6.25E-2</v>
      </c>
    </row>
    <row r="16" spans="1:7" ht="29.25" customHeight="1" thickTop="1" thickBot="1">
      <c r="A16" s="76" t="s">
        <v>209</v>
      </c>
      <c r="B16" s="79">
        <v>0.125</v>
      </c>
      <c r="C16" s="80">
        <v>5</v>
      </c>
      <c r="D16" s="81">
        <v>0.5</v>
      </c>
      <c r="E16" s="79">
        <v>6.25E-2</v>
      </c>
      <c r="F16" s="81">
        <v>0.5</v>
      </c>
      <c r="G16" s="79">
        <v>6.25E-2</v>
      </c>
    </row>
    <row r="17" spans="1:7" ht="29.25" customHeight="1" thickTop="1" thickBot="1">
      <c r="A17" s="85"/>
      <c r="B17" s="86"/>
      <c r="C17" s="86"/>
      <c r="D17" s="86"/>
      <c r="E17" s="86"/>
      <c r="F17" s="86"/>
      <c r="G17" s="86"/>
    </row>
    <row r="18" spans="1:7" ht="29.25" customHeight="1" thickTop="1" thickBot="1">
      <c r="A18" s="76" t="s">
        <v>210</v>
      </c>
      <c r="B18" s="79">
        <v>8.3333333333333329E-2</v>
      </c>
      <c r="C18" s="80">
        <v>2</v>
      </c>
      <c r="D18" s="81">
        <v>0.25</v>
      </c>
      <c r="E18" s="79">
        <v>2.0833333333333332E-2</v>
      </c>
      <c r="F18" s="81">
        <v>0.75</v>
      </c>
      <c r="G18" s="79">
        <v>6.25E-2</v>
      </c>
    </row>
    <row r="19" spans="1:7" ht="29.25" customHeight="1" thickTop="1" thickBot="1">
      <c r="A19" s="76" t="s">
        <v>211</v>
      </c>
      <c r="B19" s="82">
        <v>9.7222222222222224E-2</v>
      </c>
      <c r="C19" s="83">
        <v>2</v>
      </c>
      <c r="D19" s="84">
        <v>0.25</v>
      </c>
      <c r="E19" s="82">
        <v>2.4305555555555556E-2</v>
      </c>
      <c r="F19" s="84">
        <v>0.75</v>
      </c>
      <c r="G19" s="82">
        <v>7.2916666666666671E-2</v>
      </c>
    </row>
    <row r="20" spans="1:7" ht="29.25" customHeight="1" thickTop="1" thickBot="1">
      <c r="A20" s="76" t="s">
        <v>212</v>
      </c>
      <c r="B20" s="79">
        <v>9.7222222222222224E-2</v>
      </c>
      <c r="C20" s="80">
        <v>2</v>
      </c>
      <c r="D20" s="81">
        <v>0.25</v>
      </c>
      <c r="E20" s="79">
        <v>2.4305555555555556E-2</v>
      </c>
      <c r="F20" s="81">
        <v>0.75</v>
      </c>
      <c r="G20" s="79">
        <v>7.2916666666666671E-2</v>
      </c>
    </row>
    <row r="21" spans="1:7" ht="29.25" customHeight="1" thickTop="1" thickBot="1">
      <c r="A21" s="87" t="s">
        <v>213</v>
      </c>
      <c r="B21" s="88">
        <v>0.11805555555555555</v>
      </c>
      <c r="C21" s="89">
        <v>3</v>
      </c>
      <c r="D21" s="90">
        <v>0.32</v>
      </c>
      <c r="E21" s="88">
        <v>3.8194444444444448E-2</v>
      </c>
      <c r="F21" s="90">
        <v>0.68</v>
      </c>
      <c r="G21" s="88">
        <v>7.9861111111111105E-2</v>
      </c>
    </row>
    <row r="22" spans="1:7" ht="29.25" customHeight="1" thickTop="1" thickBot="1">
      <c r="A22" s="76" t="s">
        <v>214</v>
      </c>
      <c r="B22" s="79">
        <v>9.375E-2</v>
      </c>
      <c r="C22" s="80">
        <v>7</v>
      </c>
      <c r="D22" s="81">
        <v>0.63</v>
      </c>
      <c r="E22" s="79">
        <v>5.9027777777777776E-2</v>
      </c>
      <c r="F22" s="81">
        <v>0.37</v>
      </c>
      <c r="G22" s="79">
        <v>3.4722222222222224E-2</v>
      </c>
    </row>
    <row r="23" spans="1:7" ht="29.25" customHeight="1" thickTop="1" thickBot="1">
      <c r="A23" s="76" t="s">
        <v>215</v>
      </c>
      <c r="B23" s="82">
        <v>0.11458333333333333</v>
      </c>
      <c r="C23" s="83">
        <v>7</v>
      </c>
      <c r="D23" s="91">
        <v>0.57499999999999996</v>
      </c>
      <c r="E23" s="82">
        <v>6.5972222222222224E-2</v>
      </c>
      <c r="F23" s="91">
        <v>0.42499999999999999</v>
      </c>
      <c r="G23" s="82">
        <v>4.8611111111111112E-2</v>
      </c>
    </row>
    <row r="24" spans="1:7" ht="29.25" customHeight="1" thickTop="1" thickBot="1">
      <c r="A24" s="76" t="s">
        <v>216</v>
      </c>
      <c r="B24" s="79">
        <v>0.11458333333333333</v>
      </c>
      <c r="C24" s="80">
        <v>6</v>
      </c>
      <c r="D24" s="81">
        <v>0.55000000000000004</v>
      </c>
      <c r="E24" s="79">
        <v>6.25E-2</v>
      </c>
      <c r="F24" s="81">
        <v>0.45</v>
      </c>
      <c r="G24" s="79">
        <v>5.2083333333333336E-2</v>
      </c>
    </row>
    <row r="25" spans="1:7" ht="29.25" customHeight="1" thickTop="1" thickBot="1">
      <c r="A25" s="76" t="s">
        <v>217</v>
      </c>
      <c r="B25" s="82">
        <v>0.14583333333333334</v>
      </c>
      <c r="C25" s="83">
        <v>7</v>
      </c>
      <c r="D25" s="84">
        <v>0.56999999999999995</v>
      </c>
      <c r="E25" s="82">
        <v>8.3333333333333329E-2</v>
      </c>
      <c r="F25" s="84">
        <v>0.43</v>
      </c>
      <c r="G25" s="82">
        <v>6.25E-2</v>
      </c>
    </row>
    <row r="26" spans="1:7" ht="29.25" customHeight="1" thickTop="1" thickBot="1">
      <c r="A26" s="76" t="s">
        <v>218</v>
      </c>
      <c r="B26" s="79">
        <v>0.125</v>
      </c>
      <c r="C26" s="80" t="s">
        <v>200</v>
      </c>
      <c r="D26" s="80" t="s">
        <v>200</v>
      </c>
      <c r="E26" s="80" t="s">
        <v>200</v>
      </c>
      <c r="F26" s="80" t="s">
        <v>200</v>
      </c>
      <c r="G26" s="80" t="s">
        <v>200</v>
      </c>
    </row>
    <row r="27" spans="1:7" ht="29.25" customHeight="1" thickTop="1" thickBot="1">
      <c r="A27" s="85"/>
      <c r="B27" s="86"/>
      <c r="C27" s="86"/>
      <c r="D27" s="86"/>
      <c r="E27" s="86"/>
      <c r="F27" s="86"/>
      <c r="G27" s="86"/>
    </row>
    <row r="28" spans="1:7" ht="29.25" customHeight="1" thickTop="1" thickBot="1">
      <c r="A28" s="76" t="s">
        <v>219</v>
      </c>
      <c r="B28" s="92"/>
      <c r="C28" s="92"/>
      <c r="D28" s="92"/>
      <c r="E28" s="92"/>
      <c r="F28" s="92"/>
      <c r="G28" s="92"/>
    </row>
    <row r="29" spans="1:7" ht="29.25" customHeight="1" thickTop="1" thickBot="1">
      <c r="A29" s="76" t="s">
        <v>220</v>
      </c>
      <c r="B29" s="79">
        <v>8.3333333333333329E-2</v>
      </c>
      <c r="C29" s="80">
        <v>2</v>
      </c>
      <c r="D29" s="80" t="s">
        <v>221</v>
      </c>
      <c r="E29" s="80" t="s">
        <v>200</v>
      </c>
      <c r="F29" s="80" t="s">
        <v>200</v>
      </c>
      <c r="G29" s="80" t="s">
        <v>200</v>
      </c>
    </row>
    <row r="30" spans="1:7" ht="29.25" customHeight="1" thickTop="1" thickBot="1">
      <c r="A30" s="76" t="s">
        <v>222</v>
      </c>
      <c r="B30" s="82">
        <v>9.7222222222222224E-2</v>
      </c>
      <c r="C30" s="83">
        <v>2</v>
      </c>
      <c r="D30" s="83" t="s">
        <v>221</v>
      </c>
      <c r="E30" s="82" t="s">
        <v>200</v>
      </c>
      <c r="F30" s="84" t="s">
        <v>200</v>
      </c>
      <c r="G30" s="82" t="s">
        <v>200</v>
      </c>
    </row>
    <row r="31" spans="1:7" ht="29.25" customHeight="1" thickTop="1" thickBot="1">
      <c r="A31" s="76" t="s">
        <v>223</v>
      </c>
      <c r="B31" s="79">
        <v>9.7222222222222224E-2</v>
      </c>
      <c r="C31" s="80">
        <v>2</v>
      </c>
      <c r="D31" s="80" t="s">
        <v>221</v>
      </c>
      <c r="E31" s="80" t="s">
        <v>200</v>
      </c>
      <c r="F31" s="80" t="s">
        <v>200</v>
      </c>
      <c r="G31" s="80" t="s">
        <v>200</v>
      </c>
    </row>
    <row r="32" spans="1:7" ht="29.25" customHeight="1" thickTop="1" thickBot="1">
      <c r="A32" s="76" t="s">
        <v>224</v>
      </c>
      <c r="B32" s="88">
        <v>0.11805555555555555</v>
      </c>
      <c r="C32" s="89">
        <v>3</v>
      </c>
      <c r="D32" s="83" t="s">
        <v>221</v>
      </c>
      <c r="E32" s="82" t="s">
        <v>200</v>
      </c>
      <c r="F32" s="84" t="s">
        <v>200</v>
      </c>
      <c r="G32" s="82" t="s">
        <v>200</v>
      </c>
    </row>
    <row r="33" spans="1:7" ht="29.25" customHeight="1" thickTop="1" thickBot="1">
      <c r="A33" s="76" t="s">
        <v>225</v>
      </c>
      <c r="B33" s="79">
        <v>9.375E-2</v>
      </c>
      <c r="C33" s="80">
        <v>7</v>
      </c>
      <c r="D33" s="80" t="s">
        <v>221</v>
      </c>
      <c r="E33" s="80" t="s">
        <v>200</v>
      </c>
      <c r="F33" s="80" t="s">
        <v>200</v>
      </c>
      <c r="G33" s="80" t="s">
        <v>200</v>
      </c>
    </row>
    <row r="34" spans="1:7" ht="29.25" customHeight="1" thickTop="1" thickBot="1">
      <c r="A34" s="76" t="s">
        <v>226</v>
      </c>
      <c r="B34" s="82">
        <v>0.11458333333333333</v>
      </c>
      <c r="C34" s="83">
        <v>7</v>
      </c>
      <c r="D34" s="83" t="s">
        <v>221</v>
      </c>
      <c r="E34" s="82" t="s">
        <v>200</v>
      </c>
      <c r="F34" s="84" t="s">
        <v>200</v>
      </c>
      <c r="G34" s="82" t="s">
        <v>200</v>
      </c>
    </row>
    <row r="35" spans="1:7" ht="29.25" customHeight="1" thickTop="1" thickBot="1">
      <c r="A35" s="76" t="s">
        <v>227</v>
      </c>
      <c r="B35" s="79">
        <v>0.11458333333333333</v>
      </c>
      <c r="C35" s="80">
        <v>6</v>
      </c>
      <c r="D35" s="80" t="s">
        <v>221</v>
      </c>
      <c r="E35" s="80" t="s">
        <v>200</v>
      </c>
      <c r="F35" s="80" t="s">
        <v>200</v>
      </c>
      <c r="G35" s="80" t="s">
        <v>200</v>
      </c>
    </row>
    <row r="36" spans="1:7" ht="29.25" customHeight="1" thickTop="1" thickBot="1">
      <c r="A36" s="76" t="s">
        <v>228</v>
      </c>
      <c r="B36" s="82">
        <v>0.14583333333333334</v>
      </c>
      <c r="C36" s="83">
        <v>7</v>
      </c>
      <c r="D36" s="83" t="s">
        <v>221</v>
      </c>
      <c r="E36" s="82" t="s">
        <v>200</v>
      </c>
      <c r="F36" s="84" t="s">
        <v>200</v>
      </c>
      <c r="G36" s="82" t="s">
        <v>200</v>
      </c>
    </row>
    <row r="37" spans="1:7" ht="29.25" customHeight="1" thickTop="1" thickBot="1">
      <c r="A37" s="76" t="s">
        <v>229</v>
      </c>
      <c r="B37" s="79">
        <v>0.125</v>
      </c>
      <c r="C37" s="80" t="s">
        <v>200</v>
      </c>
      <c r="D37" s="80" t="s">
        <v>221</v>
      </c>
      <c r="E37" s="80" t="s">
        <v>200</v>
      </c>
      <c r="F37" s="80" t="s">
        <v>200</v>
      </c>
      <c r="G37" s="80" t="s">
        <v>200</v>
      </c>
    </row>
    <row r="38" spans="1:7" ht="18.5" thickTop="1"/>
  </sheetData>
  <mergeCells count="7">
    <mergeCell ref="A1:G1"/>
    <mergeCell ref="A2:G2"/>
    <mergeCell ref="A3:A5"/>
    <mergeCell ref="B3:B5"/>
    <mergeCell ref="E3:E5"/>
    <mergeCell ref="F3:F5"/>
    <mergeCell ref="G3:G5"/>
  </mergeCells>
  <phoneticPr fontId="1"/>
  <pageMargins left="0.25" right="0.25" top="0.75" bottom="0.75" header="0.3" footer="0.3"/>
  <pageSetup paperSize="9" scale="5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説明</vt:lpstr>
      <vt:lpstr>係数</vt:lpstr>
      <vt:lpstr>入力シート</vt:lpstr>
      <vt:lpstr>S・D結果</vt:lpstr>
      <vt:lpstr>チーム種目結果</vt:lpstr>
      <vt:lpstr>リスト</vt:lpstr>
      <vt:lpstr>無呼吸上限値</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Kunika Sakao</cp:lastModifiedBy>
  <cp:lastPrinted>2024-06-27T16:43:41Z</cp:lastPrinted>
  <dcterms:created xsi:type="dcterms:W3CDTF">2023-10-09T17:20:34Z</dcterms:created>
  <dcterms:modified xsi:type="dcterms:W3CDTF">2024-07-08T18:17:14Z</dcterms:modified>
</cp:coreProperties>
</file>